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AR\Desktop\LDF 31032021 PUBLICACION\"/>
    </mc:Choice>
  </mc:AlternateContent>
  <xr:revisionPtr revIDLastSave="0" documentId="13_ncr:1_{A56E8EEA-FB94-4D40-AF7E-155072FE0B28}" xr6:coauthVersionLast="46" xr6:coauthVersionMax="46" xr10:uidLastSave="{00000000-0000-0000-0000-000000000000}"/>
  <bookViews>
    <workbookView xWindow="-120" yWindow="-120" windowWidth="21840" windowHeight="13740" firstSheet="4" activeTab="4" xr2:uid="{00000000-000D-0000-FFFF-FFFF00000000}"/>
  </bookViews>
  <sheets>
    <sheet name="F05 LDF  30092019 (2)" sheetId="2" state="hidden" r:id="rId1"/>
    <sheet name="F05 LDF  300620" sheetId="5" state="hidden" r:id="rId2"/>
    <sheet name="F05 LDF  31032020 (2)" sheetId="6" state="hidden" r:id="rId3"/>
    <sheet name="F05 LDF  30sep20" sheetId="7" state="hidden" r:id="rId4"/>
    <sheet name="F05 LDF " sheetId="8" r:id="rId5"/>
  </sheets>
  <externalReferences>
    <externalReference r:id="rId6"/>
  </externalReferences>
  <definedNames>
    <definedName name="_xlnm.Print_Area" localSheetId="4">'F05 LDF '!$A$1:$K$81</definedName>
    <definedName name="_xlnm.Print_Area" localSheetId="1">'F05 LDF  300620'!$B$4:$J$15</definedName>
    <definedName name="_xlnm.Print_Area" localSheetId="0">'F05 LDF  30092019 (2)'!$B$4:$O$15</definedName>
    <definedName name="_xlnm.Print_Area" localSheetId="3">'F05 LDF  30sep20'!$B$4:$J$15</definedName>
    <definedName name="_xlnm.Print_Area" localSheetId="2">'F05 LDF  31032020 (2)'!$B$4:$J$15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0" i="8" l="1"/>
  <c r="J59" i="8"/>
  <c r="J57" i="8"/>
  <c r="J56" i="8"/>
  <c r="J55" i="8"/>
  <c r="J54" i="8"/>
  <c r="J53" i="8"/>
  <c r="J52" i="8"/>
  <c r="J51" i="8"/>
  <c r="J50" i="8"/>
  <c r="J35" i="8"/>
  <c r="J33" i="8"/>
  <c r="J32" i="8"/>
  <c r="J31" i="8"/>
  <c r="J29" i="8"/>
  <c r="J28" i="8"/>
  <c r="J27" i="8"/>
  <c r="J24" i="8"/>
  <c r="J22" i="8"/>
  <c r="J21" i="8"/>
  <c r="J20" i="8"/>
  <c r="J19" i="8"/>
  <c r="J16" i="8"/>
  <c r="J15" i="8"/>
  <c r="J14" i="8"/>
  <c r="J13" i="8"/>
  <c r="J12" i="8"/>
  <c r="J11" i="8"/>
  <c r="J10" i="8"/>
  <c r="G10" i="8"/>
  <c r="G12" i="8"/>
  <c r="G14" i="8"/>
  <c r="G13" i="8"/>
  <c r="G50" i="8"/>
  <c r="G49" i="8" s="1"/>
  <c r="G51" i="8"/>
  <c r="G52" i="8"/>
  <c r="G53" i="8"/>
  <c r="G54" i="8"/>
  <c r="G55" i="8"/>
  <c r="G56" i="8"/>
  <c r="G57" i="8"/>
  <c r="G59" i="8"/>
  <c r="G60" i="8"/>
  <c r="I17" i="8"/>
  <c r="I30" i="8"/>
  <c r="F49" i="8"/>
  <c r="F58" i="8"/>
  <c r="I49" i="8"/>
  <c r="I74" i="8"/>
  <c r="F37" i="8"/>
  <c r="F30" i="8"/>
  <c r="F17" i="8"/>
  <c r="E17" i="8" l="1"/>
  <c r="J17" i="8" s="1"/>
  <c r="J72" i="8" l="1"/>
  <c r="E63" i="8" l="1"/>
  <c r="H58" i="8" l="1"/>
  <c r="F79" i="8" l="1"/>
  <c r="J77" i="8"/>
  <c r="J67" i="8"/>
  <c r="G67" i="8"/>
  <c r="J66" i="8"/>
  <c r="G66" i="8"/>
  <c r="J62" i="8"/>
  <c r="G62" i="8"/>
  <c r="J61" i="8"/>
  <c r="G61" i="8"/>
  <c r="G58" i="8" s="1"/>
  <c r="G69" i="8" s="1"/>
  <c r="E58" i="8"/>
  <c r="J58" i="8" s="1"/>
  <c r="H49" i="8"/>
  <c r="H39" i="8"/>
  <c r="G39" i="8"/>
  <c r="F39" i="8"/>
  <c r="F43" i="8" s="1"/>
  <c r="E39" i="8"/>
  <c r="J38" i="8"/>
  <c r="J37" i="8"/>
  <c r="H37" i="8"/>
  <c r="G37" i="8"/>
  <c r="E37" i="8"/>
  <c r="J36" i="8"/>
  <c r="G36" i="8"/>
  <c r="G35" i="8"/>
  <c r="J34" i="8"/>
  <c r="G34" i="8"/>
  <c r="G33" i="8"/>
  <c r="G32" i="8"/>
  <c r="H31" i="8"/>
  <c r="H30" i="8" s="1"/>
  <c r="G31" i="8"/>
  <c r="G29" i="8"/>
  <c r="G28" i="8"/>
  <c r="G27" i="8"/>
  <c r="J26" i="8"/>
  <c r="H26" i="8"/>
  <c r="G26" i="8"/>
  <c r="J25" i="8"/>
  <c r="G25" i="8"/>
  <c r="G24" i="8"/>
  <c r="J23" i="8"/>
  <c r="H23" i="8"/>
  <c r="G23" i="8"/>
  <c r="G22" i="8"/>
  <c r="G21" i="8"/>
  <c r="G20" i="8"/>
  <c r="G19" i="8"/>
  <c r="G16" i="8"/>
  <c r="G15" i="8"/>
  <c r="G11" i="8"/>
  <c r="H17" i="8" l="1"/>
  <c r="F69" i="8"/>
  <c r="J39" i="8"/>
  <c r="G30" i="8"/>
  <c r="H69" i="8"/>
  <c r="G17" i="8"/>
  <c r="G43" i="8" s="1"/>
  <c r="G74" i="8" s="1"/>
  <c r="E30" i="8"/>
  <c r="E49" i="8"/>
  <c r="H16" i="7"/>
  <c r="E43" i="8" l="1"/>
  <c r="J30" i="8"/>
  <c r="J43" i="8" s="1"/>
  <c r="J74" i="8" s="1"/>
  <c r="E69" i="8"/>
  <c r="J49" i="8"/>
  <c r="J69" i="8" s="1"/>
  <c r="F74" i="8"/>
  <c r="E74" i="8"/>
  <c r="H56" i="2"/>
  <c r="H27" i="6" l="1"/>
  <c r="H21" i="6"/>
  <c r="E93" i="7" l="1"/>
  <c r="I79" i="7"/>
  <c r="J79" i="7" s="1"/>
  <c r="F79" i="7"/>
  <c r="E79" i="7"/>
  <c r="J78" i="7"/>
  <c r="H78" i="7"/>
  <c r="G78" i="7"/>
  <c r="J77" i="7"/>
  <c r="H77" i="7"/>
  <c r="G77" i="7"/>
  <c r="G79" i="7" s="1"/>
  <c r="J72" i="7"/>
  <c r="H72" i="7"/>
  <c r="J67" i="7"/>
  <c r="G67" i="7"/>
  <c r="J66" i="7"/>
  <c r="G66" i="7"/>
  <c r="J65" i="7"/>
  <c r="H65" i="7"/>
  <c r="G65" i="7"/>
  <c r="I63" i="7"/>
  <c r="H63" i="7"/>
  <c r="E63" i="7"/>
  <c r="G63" i="7" s="1"/>
  <c r="J62" i="7"/>
  <c r="G62" i="7"/>
  <c r="J61" i="7"/>
  <c r="G61" i="7"/>
  <c r="F60" i="7"/>
  <c r="E60" i="7"/>
  <c r="J60" i="7" s="1"/>
  <c r="J59" i="7"/>
  <c r="G59" i="7"/>
  <c r="I58" i="7"/>
  <c r="F58" i="7"/>
  <c r="J57" i="7"/>
  <c r="G57" i="7"/>
  <c r="J56" i="7"/>
  <c r="G56" i="7"/>
  <c r="J55" i="7"/>
  <c r="G55" i="7"/>
  <c r="J54" i="7"/>
  <c r="G54" i="7"/>
  <c r="J53" i="7"/>
  <c r="G53" i="7"/>
  <c r="J52" i="7"/>
  <c r="E52" i="7"/>
  <c r="G52" i="7" s="1"/>
  <c r="J51" i="7"/>
  <c r="H49" i="7"/>
  <c r="G51" i="7"/>
  <c r="J50" i="7"/>
  <c r="G50" i="7"/>
  <c r="I49" i="7"/>
  <c r="F49" i="7"/>
  <c r="F69" i="7" s="1"/>
  <c r="E49" i="7"/>
  <c r="I39" i="7"/>
  <c r="H39" i="7"/>
  <c r="G39" i="7"/>
  <c r="F39" i="7"/>
  <c r="E39" i="7"/>
  <c r="J38" i="7"/>
  <c r="J37" i="7"/>
  <c r="I37" i="7"/>
  <c r="H37" i="7"/>
  <c r="G37" i="7"/>
  <c r="F37" i="7"/>
  <c r="E37" i="7"/>
  <c r="J36" i="7"/>
  <c r="G36" i="7"/>
  <c r="H35" i="7"/>
  <c r="F35" i="7"/>
  <c r="F30" i="7" s="1"/>
  <c r="E35" i="7"/>
  <c r="G35" i="7" s="1"/>
  <c r="J34" i="7"/>
  <c r="G34" i="7"/>
  <c r="J33" i="7"/>
  <c r="G33" i="7"/>
  <c r="J32" i="7"/>
  <c r="H30" i="7"/>
  <c r="G32" i="7"/>
  <c r="J31" i="7"/>
  <c r="H31" i="7"/>
  <c r="G31" i="7"/>
  <c r="I30" i="7"/>
  <c r="J29" i="7"/>
  <c r="G29" i="7"/>
  <c r="J28" i="7"/>
  <c r="G28" i="7"/>
  <c r="J27" i="7"/>
  <c r="G27" i="7"/>
  <c r="J26" i="7"/>
  <c r="H26" i="7"/>
  <c r="F26" i="7"/>
  <c r="G26" i="7" s="1"/>
  <c r="J25" i="7"/>
  <c r="F25" i="7"/>
  <c r="G25" i="7" s="1"/>
  <c r="J24" i="7"/>
  <c r="G24" i="7"/>
  <c r="J23" i="7"/>
  <c r="H23" i="7"/>
  <c r="H17" i="7" s="1"/>
  <c r="F23" i="7"/>
  <c r="G23" i="7" s="1"/>
  <c r="J22" i="7"/>
  <c r="G22" i="7"/>
  <c r="J21" i="7"/>
  <c r="G21" i="7"/>
  <c r="J20" i="7"/>
  <c r="G20" i="7"/>
  <c r="J19" i="7"/>
  <c r="F19" i="7"/>
  <c r="G19" i="7" s="1"/>
  <c r="I17" i="7"/>
  <c r="F17" i="7"/>
  <c r="E17" i="7"/>
  <c r="J16" i="7"/>
  <c r="G16" i="7"/>
  <c r="J15" i="7"/>
  <c r="G15" i="7"/>
  <c r="J14" i="7"/>
  <c r="F14" i="7"/>
  <c r="G14" i="7" s="1"/>
  <c r="J13" i="7"/>
  <c r="G13" i="7"/>
  <c r="J12" i="7"/>
  <c r="F12" i="7"/>
  <c r="G12" i="7" s="1"/>
  <c r="J11" i="7"/>
  <c r="H11" i="7"/>
  <c r="F11" i="7"/>
  <c r="G11" i="7" s="1"/>
  <c r="J10" i="7"/>
  <c r="G10" i="7"/>
  <c r="H43" i="7" l="1"/>
  <c r="G30" i="7"/>
  <c r="J39" i="7"/>
  <c r="J58" i="7"/>
  <c r="E69" i="7"/>
  <c r="G49" i="7"/>
  <c r="G69" i="7" s="1"/>
  <c r="E58" i="7"/>
  <c r="G60" i="7"/>
  <c r="G58" i="7" s="1"/>
  <c r="J63" i="7"/>
  <c r="H79" i="7"/>
  <c r="J17" i="7"/>
  <c r="I69" i="7"/>
  <c r="H58" i="7"/>
  <c r="H69" i="7" s="1"/>
  <c r="G17" i="7"/>
  <c r="G43" i="7" s="1"/>
  <c r="G74" i="7" s="1"/>
  <c r="E43" i="7"/>
  <c r="E74" i="7" s="1"/>
  <c r="F43" i="7"/>
  <c r="F74" i="7" s="1"/>
  <c r="J35" i="7"/>
  <c r="I43" i="7"/>
  <c r="I74" i="7" s="1"/>
  <c r="E30" i="7"/>
  <c r="J30" i="7" s="1"/>
  <c r="J43" i="7" s="1"/>
  <c r="J49" i="7"/>
  <c r="J69" i="7" s="1"/>
  <c r="H74" i="7" l="1"/>
  <c r="J74" i="7"/>
  <c r="F14" i="5" l="1"/>
  <c r="F60" i="5"/>
  <c r="J10" i="5" l="1"/>
  <c r="E93" i="5"/>
  <c r="J14" i="5"/>
  <c r="F35" i="5"/>
  <c r="F19" i="5"/>
  <c r="F12" i="5"/>
  <c r="F58" i="6"/>
  <c r="F69" i="6" s="1"/>
  <c r="F49" i="6"/>
  <c r="I17" i="5" l="1"/>
  <c r="H10" i="5" l="1"/>
  <c r="I84" i="6"/>
  <c r="I79" i="6"/>
  <c r="J79" i="6" s="1"/>
  <c r="F79" i="6"/>
  <c r="E79" i="6"/>
  <c r="J78" i="6"/>
  <c r="H78" i="6"/>
  <c r="G78" i="6"/>
  <c r="J77" i="6"/>
  <c r="H77" i="6"/>
  <c r="G77" i="6"/>
  <c r="G79" i="6" s="1"/>
  <c r="J72" i="6"/>
  <c r="H72" i="6"/>
  <c r="J67" i="6"/>
  <c r="G67" i="6"/>
  <c r="J66" i="6"/>
  <c r="G66" i="6"/>
  <c r="J65" i="6"/>
  <c r="H65" i="6"/>
  <c r="G65" i="6"/>
  <c r="I63" i="6"/>
  <c r="H63" i="6" s="1"/>
  <c r="E63" i="6"/>
  <c r="G63" i="6" s="1"/>
  <c r="J62" i="6"/>
  <c r="G62" i="6"/>
  <c r="J61" i="6"/>
  <c r="G61" i="6"/>
  <c r="H60" i="6"/>
  <c r="E60" i="6"/>
  <c r="G60" i="6" s="1"/>
  <c r="J59" i="6"/>
  <c r="H59" i="6"/>
  <c r="G59" i="6"/>
  <c r="I58" i="6"/>
  <c r="H58" i="6" s="1"/>
  <c r="J57" i="6"/>
  <c r="H57" i="6"/>
  <c r="G57" i="6"/>
  <c r="J56" i="6"/>
  <c r="H56" i="6"/>
  <c r="G56" i="6"/>
  <c r="J55" i="6"/>
  <c r="H55" i="6"/>
  <c r="G55" i="6"/>
  <c r="J54" i="6"/>
  <c r="H54" i="6"/>
  <c r="G54" i="6"/>
  <c r="J53" i="6"/>
  <c r="H53" i="6"/>
  <c r="G53" i="6"/>
  <c r="H52" i="6"/>
  <c r="E52" i="6"/>
  <c r="E49" i="6" s="1"/>
  <c r="J51" i="6"/>
  <c r="H51" i="6"/>
  <c r="G51" i="6"/>
  <c r="J50" i="6"/>
  <c r="H50" i="6"/>
  <c r="G50" i="6"/>
  <c r="I49" i="6"/>
  <c r="I69" i="6" s="1"/>
  <c r="I39" i="6"/>
  <c r="H39" i="6"/>
  <c r="G39" i="6"/>
  <c r="F39" i="6"/>
  <c r="E39" i="6"/>
  <c r="J38" i="6"/>
  <c r="I37" i="6"/>
  <c r="H37" i="6"/>
  <c r="G37" i="6"/>
  <c r="F37" i="6"/>
  <c r="E37" i="6"/>
  <c r="J36" i="6"/>
  <c r="G36" i="6"/>
  <c r="I35" i="6"/>
  <c r="J35" i="6" s="1"/>
  <c r="E35" i="6"/>
  <c r="G35" i="6" s="1"/>
  <c r="J34" i="6"/>
  <c r="H34" i="6"/>
  <c r="G34" i="6"/>
  <c r="J33" i="6"/>
  <c r="H33" i="6"/>
  <c r="G33" i="6"/>
  <c r="J32" i="6"/>
  <c r="H32" i="6"/>
  <c r="G32" i="6"/>
  <c r="J31" i="6"/>
  <c r="H31" i="6"/>
  <c r="G31" i="6"/>
  <c r="F30" i="6"/>
  <c r="E30" i="6"/>
  <c r="J29" i="6"/>
  <c r="H29" i="6"/>
  <c r="G29" i="6"/>
  <c r="J28" i="6"/>
  <c r="H28" i="6"/>
  <c r="G28" i="6"/>
  <c r="J27" i="6"/>
  <c r="G27" i="6"/>
  <c r="J26" i="6"/>
  <c r="H26" i="6"/>
  <c r="F26" i="6"/>
  <c r="G26" i="6" s="1"/>
  <c r="J25" i="6"/>
  <c r="F25" i="6"/>
  <c r="G25" i="6" s="1"/>
  <c r="J24" i="6"/>
  <c r="H24" i="6"/>
  <c r="G24" i="6"/>
  <c r="J23" i="6"/>
  <c r="H23" i="6"/>
  <c r="F23" i="6"/>
  <c r="J22" i="6"/>
  <c r="H22" i="6"/>
  <c r="G22" i="6"/>
  <c r="J21" i="6"/>
  <c r="G21" i="6"/>
  <c r="J20" i="6"/>
  <c r="H20" i="6"/>
  <c r="H17" i="6" s="1"/>
  <c r="G20" i="6"/>
  <c r="J19" i="6"/>
  <c r="H19" i="6"/>
  <c r="G19" i="6"/>
  <c r="I17" i="6"/>
  <c r="E17" i="6"/>
  <c r="E43" i="6" s="1"/>
  <c r="I16" i="6"/>
  <c r="J16" i="6" s="1"/>
  <c r="G16" i="6"/>
  <c r="J15" i="6"/>
  <c r="H15" i="6"/>
  <c r="G15" i="6"/>
  <c r="J14" i="6"/>
  <c r="H14" i="6"/>
  <c r="G14" i="6"/>
  <c r="J13" i="6"/>
  <c r="H13" i="6"/>
  <c r="G13" i="6"/>
  <c r="J12" i="6"/>
  <c r="H12" i="6"/>
  <c r="G12" i="6"/>
  <c r="J11" i="6"/>
  <c r="H11" i="6"/>
  <c r="F11" i="6"/>
  <c r="I10" i="6"/>
  <c r="G10" i="6"/>
  <c r="G11" i="6" l="1"/>
  <c r="I30" i="6"/>
  <c r="J30" i="6" s="1"/>
  <c r="G30" i="6"/>
  <c r="J39" i="6"/>
  <c r="H79" i="6"/>
  <c r="I43" i="6"/>
  <c r="I74" i="6" s="1"/>
  <c r="K27" i="6"/>
  <c r="J63" i="6"/>
  <c r="H10" i="6"/>
  <c r="J17" i="6"/>
  <c r="F17" i="6"/>
  <c r="F43" i="6" s="1"/>
  <c r="F74" i="6" s="1"/>
  <c r="F83" i="6" s="1"/>
  <c r="H30" i="6"/>
  <c r="H35" i="6"/>
  <c r="J37" i="6"/>
  <c r="H49" i="6"/>
  <c r="H69" i="6" s="1"/>
  <c r="G58" i="6"/>
  <c r="J10" i="6"/>
  <c r="J43" i="6" s="1"/>
  <c r="G23" i="6"/>
  <c r="G17" i="6" s="1"/>
  <c r="G43" i="6" s="1"/>
  <c r="J60" i="6"/>
  <c r="J49" i="6"/>
  <c r="G52" i="6"/>
  <c r="G49" i="6" s="1"/>
  <c r="G69" i="6" s="1"/>
  <c r="H16" i="6"/>
  <c r="H43" i="6" s="1"/>
  <c r="H74" i="6" s="1"/>
  <c r="I82" i="6" s="1"/>
  <c r="I86" i="6" s="1"/>
  <c r="J52" i="6"/>
  <c r="E58" i="6"/>
  <c r="J58" i="6" s="1"/>
  <c r="F85" i="7" l="1"/>
  <c r="F86" i="7" s="1"/>
  <c r="F85" i="5"/>
  <c r="G74" i="6"/>
  <c r="G83" i="6" s="1"/>
  <c r="E69" i="6"/>
  <c r="E74" i="6" s="1"/>
  <c r="E83" i="6" s="1"/>
  <c r="J69" i="6"/>
  <c r="J74" i="6" s="1"/>
  <c r="J67" i="5" l="1"/>
  <c r="J66" i="5"/>
  <c r="G67" i="5"/>
  <c r="G66" i="5"/>
  <c r="H59" i="5" l="1"/>
  <c r="H60" i="5"/>
  <c r="J78" i="5" l="1"/>
  <c r="H78" i="5"/>
  <c r="G78" i="5"/>
  <c r="F30" i="5" l="1"/>
  <c r="I79" i="5" l="1"/>
  <c r="F79" i="5"/>
  <c r="E79" i="5"/>
  <c r="J77" i="5"/>
  <c r="H77" i="5"/>
  <c r="H79" i="5" s="1"/>
  <c r="G77" i="5"/>
  <c r="G79" i="5" s="1"/>
  <c r="J72" i="5"/>
  <c r="H72" i="5"/>
  <c r="J65" i="5"/>
  <c r="H65" i="5"/>
  <c r="G65" i="5"/>
  <c r="I63" i="5"/>
  <c r="E63" i="5"/>
  <c r="G63" i="5" s="1"/>
  <c r="J62" i="5"/>
  <c r="G62" i="5"/>
  <c r="J61" i="5"/>
  <c r="G61" i="5"/>
  <c r="E60" i="5"/>
  <c r="G60" i="5" s="1"/>
  <c r="J59" i="5"/>
  <c r="G59" i="5"/>
  <c r="I58" i="5"/>
  <c r="F58" i="5"/>
  <c r="J57" i="5"/>
  <c r="H57" i="5"/>
  <c r="G57" i="5"/>
  <c r="J56" i="5"/>
  <c r="H56" i="5"/>
  <c r="G56" i="5"/>
  <c r="J55" i="5"/>
  <c r="H55" i="5"/>
  <c r="G55" i="5"/>
  <c r="J54" i="5"/>
  <c r="H54" i="5"/>
  <c r="G54" i="5"/>
  <c r="J53" i="5"/>
  <c r="H53" i="5"/>
  <c r="G53" i="5"/>
  <c r="H52" i="5"/>
  <c r="E52" i="5"/>
  <c r="J52" i="5" s="1"/>
  <c r="J51" i="5"/>
  <c r="H51" i="5"/>
  <c r="G51" i="5"/>
  <c r="J50" i="5"/>
  <c r="H50" i="5"/>
  <c r="G50" i="5"/>
  <c r="I49" i="5"/>
  <c r="F49" i="5"/>
  <c r="I39" i="5"/>
  <c r="H39" i="5"/>
  <c r="G39" i="5"/>
  <c r="F39" i="5"/>
  <c r="E39" i="5"/>
  <c r="J38" i="5"/>
  <c r="I37" i="5"/>
  <c r="H37" i="5"/>
  <c r="G37" i="5"/>
  <c r="F37" i="5"/>
  <c r="E37" i="5"/>
  <c r="J36" i="5"/>
  <c r="G36" i="5"/>
  <c r="I30" i="5"/>
  <c r="H35" i="5"/>
  <c r="E35" i="5"/>
  <c r="E30" i="5" s="1"/>
  <c r="J34" i="5"/>
  <c r="H34" i="5"/>
  <c r="G34" i="5"/>
  <c r="J33" i="5"/>
  <c r="H33" i="5"/>
  <c r="G33" i="5"/>
  <c r="J32" i="5"/>
  <c r="H32" i="5"/>
  <c r="G32" i="5"/>
  <c r="J31" i="5"/>
  <c r="H31" i="5"/>
  <c r="G31" i="5"/>
  <c r="J29" i="5"/>
  <c r="H29" i="5"/>
  <c r="G29" i="5"/>
  <c r="J28" i="5"/>
  <c r="H28" i="5"/>
  <c r="G28" i="5"/>
  <c r="J27" i="5"/>
  <c r="H27" i="5"/>
  <c r="G27" i="5"/>
  <c r="J26" i="5"/>
  <c r="H26" i="5"/>
  <c r="F26" i="5"/>
  <c r="G26" i="5" s="1"/>
  <c r="J25" i="5"/>
  <c r="F25" i="5"/>
  <c r="G25" i="5" s="1"/>
  <c r="J24" i="5"/>
  <c r="H24" i="5"/>
  <c r="G24" i="5"/>
  <c r="J23" i="5"/>
  <c r="H23" i="5"/>
  <c r="F23" i="5"/>
  <c r="G23" i="5" s="1"/>
  <c r="J22" i="5"/>
  <c r="H22" i="5"/>
  <c r="G22" i="5"/>
  <c r="J21" i="5"/>
  <c r="H21" i="5"/>
  <c r="G21" i="5"/>
  <c r="J20" i="5"/>
  <c r="H20" i="5"/>
  <c r="G20" i="5"/>
  <c r="J19" i="5"/>
  <c r="H19" i="5"/>
  <c r="G19" i="5"/>
  <c r="E17" i="5"/>
  <c r="J16" i="5"/>
  <c r="H16" i="5"/>
  <c r="G16" i="5"/>
  <c r="J15" i="5"/>
  <c r="H15" i="5"/>
  <c r="G15" i="5"/>
  <c r="H14" i="5"/>
  <c r="G14" i="5"/>
  <c r="J13" i="5"/>
  <c r="H13" i="5"/>
  <c r="G13" i="5"/>
  <c r="J12" i="5"/>
  <c r="H12" i="5"/>
  <c r="G12" i="5"/>
  <c r="J11" i="5"/>
  <c r="H11" i="5"/>
  <c r="F11" i="5"/>
  <c r="G11" i="5" s="1"/>
  <c r="G10" i="5"/>
  <c r="E58" i="5" l="1"/>
  <c r="E49" i="5"/>
  <c r="J49" i="5" s="1"/>
  <c r="J58" i="5"/>
  <c r="J60" i="5"/>
  <c r="J37" i="5"/>
  <c r="J63" i="5"/>
  <c r="J17" i="5"/>
  <c r="J39" i="5"/>
  <c r="H58" i="5"/>
  <c r="F69" i="5"/>
  <c r="G58" i="5"/>
  <c r="J30" i="5"/>
  <c r="H30" i="5"/>
  <c r="E43" i="5"/>
  <c r="H63" i="5"/>
  <c r="I69" i="5"/>
  <c r="G52" i="5"/>
  <c r="G49" i="5" s="1"/>
  <c r="H49" i="5"/>
  <c r="J79" i="5"/>
  <c r="H17" i="5"/>
  <c r="I43" i="5"/>
  <c r="G17" i="5"/>
  <c r="J35" i="5"/>
  <c r="G35" i="5"/>
  <c r="G30" i="5" s="1"/>
  <c r="F17" i="5"/>
  <c r="E69" i="5" l="1"/>
  <c r="E74" i="5"/>
  <c r="J69" i="5"/>
  <c r="J43" i="5"/>
  <c r="H69" i="5"/>
  <c r="G69" i="5"/>
  <c r="I74" i="5"/>
  <c r="F43" i="5"/>
  <c r="F74" i="5" s="1"/>
  <c r="F86" i="5" s="1"/>
  <c r="G43" i="5"/>
  <c r="H43" i="5"/>
  <c r="J74" i="5" l="1"/>
  <c r="G74" i="5"/>
  <c r="H74" i="5"/>
  <c r="I85" i="2"/>
  <c r="I79" i="2"/>
  <c r="F79" i="2"/>
  <c r="E79" i="2"/>
  <c r="J77" i="2"/>
  <c r="H77" i="2"/>
  <c r="H79" i="2" s="1"/>
  <c r="G77" i="2"/>
  <c r="G79" i="2" s="1"/>
  <c r="J72" i="2"/>
  <c r="H72" i="2"/>
  <c r="G72" i="2"/>
  <c r="J65" i="2"/>
  <c r="H65" i="2"/>
  <c r="G65" i="2"/>
  <c r="I63" i="2"/>
  <c r="E63" i="2"/>
  <c r="G63" i="2" s="1"/>
  <c r="J62" i="2"/>
  <c r="G62" i="2"/>
  <c r="J61" i="2"/>
  <c r="G61" i="2"/>
  <c r="M60" i="2"/>
  <c r="J60" i="2"/>
  <c r="H60" i="2"/>
  <c r="F60" i="2"/>
  <c r="G60" i="2" s="1"/>
  <c r="J59" i="2"/>
  <c r="H59" i="2"/>
  <c r="G59" i="2"/>
  <c r="N58" i="2"/>
  <c r="L58" i="2"/>
  <c r="J58" i="2"/>
  <c r="H58" i="2"/>
  <c r="F58" i="2"/>
  <c r="J57" i="2"/>
  <c r="H57" i="2"/>
  <c r="G57" i="2"/>
  <c r="G56" i="2"/>
  <c r="J55" i="2"/>
  <c r="H55" i="2"/>
  <c r="G55" i="2"/>
  <c r="J54" i="2"/>
  <c r="H54" i="2"/>
  <c r="G54" i="2"/>
  <c r="N53" i="2"/>
  <c r="J53" i="2"/>
  <c r="H53" i="2"/>
  <c r="G53" i="2"/>
  <c r="J52" i="2"/>
  <c r="H52" i="2"/>
  <c r="G52" i="2"/>
  <c r="J51" i="2"/>
  <c r="H51" i="2"/>
  <c r="G51" i="2"/>
  <c r="J50" i="2"/>
  <c r="H50" i="2"/>
  <c r="G50" i="2"/>
  <c r="I49" i="2"/>
  <c r="F49" i="2"/>
  <c r="E49" i="2"/>
  <c r="E69" i="2" s="1"/>
  <c r="I39" i="2"/>
  <c r="H39" i="2"/>
  <c r="G39" i="2"/>
  <c r="F39" i="2"/>
  <c r="E39" i="2"/>
  <c r="J38" i="2"/>
  <c r="I37" i="2"/>
  <c r="H37" i="2"/>
  <c r="G37" i="2"/>
  <c r="F37" i="2"/>
  <c r="E37" i="2"/>
  <c r="J36" i="2"/>
  <c r="G36" i="2"/>
  <c r="N35" i="2"/>
  <c r="J35" i="2"/>
  <c r="H35" i="2"/>
  <c r="G35" i="2"/>
  <c r="J34" i="2"/>
  <c r="H34" i="2"/>
  <c r="G34" i="2"/>
  <c r="J33" i="2"/>
  <c r="H33" i="2"/>
  <c r="G33" i="2"/>
  <c r="J32" i="2"/>
  <c r="H32" i="2"/>
  <c r="G32" i="2"/>
  <c r="J31" i="2"/>
  <c r="H31" i="2"/>
  <c r="F31" i="2"/>
  <c r="G31" i="2" s="1"/>
  <c r="I30" i="2"/>
  <c r="E30" i="2"/>
  <c r="N29" i="2"/>
  <c r="J29" i="2"/>
  <c r="H29" i="2"/>
  <c r="G29" i="2"/>
  <c r="J28" i="2"/>
  <c r="H28" i="2"/>
  <c r="G28" i="2"/>
  <c r="J27" i="2"/>
  <c r="H27" i="2"/>
  <c r="G27" i="2"/>
  <c r="J26" i="2"/>
  <c r="H26" i="2"/>
  <c r="F26" i="2"/>
  <c r="G26" i="2" s="1"/>
  <c r="J25" i="2"/>
  <c r="F25" i="2"/>
  <c r="G25" i="2" s="1"/>
  <c r="J24" i="2"/>
  <c r="H24" i="2"/>
  <c r="G24" i="2"/>
  <c r="J23" i="2"/>
  <c r="H23" i="2"/>
  <c r="F23" i="2"/>
  <c r="G23" i="2" s="1"/>
  <c r="M22" i="2"/>
  <c r="J22" i="2"/>
  <c r="H22" i="2"/>
  <c r="G22" i="2"/>
  <c r="J21" i="2"/>
  <c r="H21" i="2"/>
  <c r="G21" i="2"/>
  <c r="J20" i="2"/>
  <c r="H20" i="2"/>
  <c r="G20" i="2"/>
  <c r="J19" i="2"/>
  <c r="H19" i="2"/>
  <c r="G19" i="2"/>
  <c r="I17" i="2"/>
  <c r="E17" i="2"/>
  <c r="O16" i="2"/>
  <c r="J16" i="2"/>
  <c r="H16" i="2"/>
  <c r="G16" i="2"/>
  <c r="N15" i="2"/>
  <c r="J15" i="2"/>
  <c r="H15" i="2"/>
  <c r="F15" i="2"/>
  <c r="G15" i="2" s="1"/>
  <c r="N14" i="2"/>
  <c r="J14" i="2"/>
  <c r="H14" i="2"/>
  <c r="F14" i="2"/>
  <c r="G14" i="2" s="1"/>
  <c r="J13" i="2"/>
  <c r="H13" i="2"/>
  <c r="G13" i="2"/>
  <c r="J12" i="2"/>
  <c r="H12" i="2"/>
  <c r="F12" i="2"/>
  <c r="G12" i="2" s="1"/>
  <c r="J11" i="2"/>
  <c r="H11" i="2"/>
  <c r="F11" i="2"/>
  <c r="G11" i="2" s="1"/>
  <c r="N10" i="2"/>
  <c r="P10" i="2" s="1"/>
  <c r="J10" i="2"/>
  <c r="H10" i="2"/>
  <c r="G10" i="2"/>
  <c r="J39" i="2" l="1"/>
  <c r="J63" i="2"/>
  <c r="H30" i="2"/>
  <c r="J37" i="2"/>
  <c r="G49" i="2"/>
  <c r="F30" i="2"/>
  <c r="M23" i="2"/>
  <c r="F69" i="2"/>
  <c r="E43" i="2"/>
  <c r="E74" i="2" s="1"/>
  <c r="J17" i="2"/>
  <c r="H63" i="2"/>
  <c r="H49" i="2"/>
  <c r="H69" i="2" s="1"/>
  <c r="J30" i="2"/>
  <c r="F17" i="2"/>
  <c r="I43" i="2"/>
  <c r="M43" i="2" s="1"/>
  <c r="I69" i="2"/>
  <c r="G30" i="2"/>
  <c r="J49" i="2"/>
  <c r="J69" i="2" s="1"/>
  <c r="H17" i="2"/>
  <c r="H43" i="2" s="1"/>
  <c r="G58" i="2"/>
  <c r="J79" i="2"/>
  <c r="N18" i="2"/>
  <c r="N20" i="2" s="1"/>
  <c r="G17" i="2"/>
  <c r="F43" i="2"/>
  <c r="F74" i="2" s="1"/>
  <c r="O14" i="2"/>
  <c r="G43" i="2" l="1"/>
  <c r="G69" i="2"/>
  <c r="G74" i="2" s="1"/>
  <c r="H74" i="2"/>
  <c r="I74" i="2"/>
  <c r="I84" i="2" s="1"/>
  <c r="J43" i="2"/>
  <c r="J74" i="2" s="1"/>
  <c r="I87" i="2"/>
  <c r="M74" i="2"/>
  <c r="J46" i="2" l="1"/>
  <c r="I83" i="2"/>
  <c r="H11" i="8" l="1"/>
  <c r="H43" i="8"/>
  <c r="H74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</author>
  </authors>
  <commentList>
    <comment ref="H13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revisar</t>
        </r>
      </text>
    </comment>
    <comment ref="H16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revisar</t>
        </r>
      </text>
    </comment>
  </commentList>
</comments>
</file>

<file path=xl/sharedStrings.xml><?xml version="1.0" encoding="utf-8"?>
<sst xmlns="http://schemas.openxmlformats.org/spreadsheetml/2006/main" count="474" uniqueCount="105">
  <si>
    <t xml:space="preserve"> </t>
  </si>
  <si>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</si>
  <si>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</si>
  <si>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</si>
  <si>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</si>
  <si>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</si>
  <si>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</si>
  <si>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</si>
  <si>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</si>
  <si>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</si>
  <si>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</si>
  <si>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</si>
  <si>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</si>
  <si>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</si>
  <si>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</si>
  <si>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</si>
  <si>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</si>
  <si>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4.2.1.3.02</t>
  </si>
  <si>
    <t>b1) Convenios de Protección Social en Salud</t>
  </si>
  <si>
    <t>B. Convenios (B=b1+b2+b3+b4)</t>
  </si>
  <si>
    <t>4212010700</t>
  </si>
  <si>
    <t>a8) Fondo de Aportaciones para el Fortalecimiento de las Entidades Federativas</t>
  </si>
  <si>
    <t>4212010600</t>
  </si>
  <si>
    <t>a7) Fondo de Aportaciones para la Seguridad Pública de los Estados y del Distrito Federal</t>
  </si>
  <si>
    <t>4212010501</t>
  </si>
  <si>
    <t>a6) Fondo de Aportaciones para la Educación Tecnológica y de Adultos</t>
  </si>
  <si>
    <t>4212010401, 4212010402, 4212010403, 4212010404</t>
  </si>
  <si>
    <t>a5) Fondo de Aportaciones Múltiples</t>
  </si>
  <si>
    <t>4212020200</t>
  </si>
  <si>
    <t>a4) Fondo de Aportaciones para el Fortalecimiento de los Municipios y de las Demarcaciones Territoriales del Distrito Federal</t>
  </si>
  <si>
    <t>4212010300 + 4212020100</t>
  </si>
  <si>
    <t>a3) Fondo de Aportaciones para la Infraestructura Social</t>
  </si>
  <si>
    <t>4212010200</t>
  </si>
  <si>
    <t>a2) Fondo de Aportaciones para los Servicios de Salud</t>
  </si>
  <si>
    <t>4212010101, 4212010102, 4212010103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</si>
  <si>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</si>
  <si>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</si>
  <si>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</si>
  <si>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</si>
  <si>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(I=A+B+C+D+E+F+G+H+I+J+K+L)</t>
  </si>
  <si>
    <t>I. Total de Ingresos de Libre Disposición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</si>
  <si>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</si>
  <si>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</si>
  <si>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</si>
  <si>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</si>
  <si>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</si>
  <si>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 xml:space="preserve">J. Transferencias </t>
  </si>
  <si>
    <t>4211030101</t>
  </si>
  <si>
    <t>i5) Otros Incentivos Económicos</t>
  </si>
  <si>
    <t>i4) Fondo de Compensación de Repecos-Intermedios</t>
  </si>
  <si>
    <t>4211010106</t>
  </si>
  <si>
    <t>i3) Impuesto Sobre Automóviles Nuevos</t>
  </si>
  <si>
    <t>4211010104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</si>
  <si>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</si>
  <si>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</si>
  <si>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</si>
  <si>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</si>
  <si>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</si>
  <si>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4211010110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</si>
  <si>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</si>
  <si>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</si>
  <si>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</si>
  <si>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</si>
  <si>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</si>
  <si>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</si>
  <si>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</si>
  <si>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</si>
  <si>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4211010101 </t>
  </si>
  <si>
    <t xml:space="preserve">h1) Fondo General de Participaciones </t>
  </si>
  <si>
    <t>(H=h1+h2+h3+h4+h5+h6+h7+h8+h9+h10+h11)</t>
  </si>
  <si>
    <t>H. Participaciones</t>
  </si>
  <si>
    <t>4.1.7.2, 4.1.7.3</t>
  </si>
  <si>
    <t>G. Ingresos por Ventas de Bienes y Servicios</t>
  </si>
  <si>
    <t>4.1.6.1, 4.1.6.2, 4.1.6.3, 4.1.6.4, 4.1.6.8, 4.1.6.9</t>
  </si>
  <si>
    <t>F. Aprovechamientos</t>
  </si>
  <si>
    <t>4.1.5.1, 4.1.5.9</t>
  </si>
  <si>
    <t>E. Productos</t>
  </si>
  <si>
    <t>4.1.4.3, 4.1.4.4, 4.1.4.9</t>
  </si>
  <si>
    <t>D. Derechos</t>
  </si>
  <si>
    <t>4.1.3.1.01, 4.1.3.1.02</t>
  </si>
  <si>
    <t>C. Contribuciones de Mejoras</t>
  </si>
  <si>
    <t>B. Cuotas y Aportaciones de Seguridad Social</t>
  </si>
  <si>
    <t>4.1.1.,4.1.9.,4.3.9</t>
  </si>
  <si>
    <t>A. Impuestos</t>
  </si>
  <si>
    <t>Ingresos de Libre Disposición</t>
  </si>
  <si>
    <t>(c)</t>
  </si>
  <si>
    <t>Recaudado</t>
  </si>
  <si>
    <t>Devengado</t>
  </si>
  <si>
    <t>Modificado</t>
  </si>
  <si>
    <t>Ampliaciones/ (Reducciones)</t>
  </si>
  <si>
    <t>Estimado (d)</t>
  </si>
  <si>
    <t>Concepto</t>
  </si>
  <si>
    <t>Diferencia (e)</t>
  </si>
  <si>
    <t>Ingreso</t>
  </si>
  <si>
    <t>(PESOS)</t>
  </si>
  <si>
    <t>Estado Analítico de Ingresos Detallado - LDF</t>
  </si>
  <si>
    <t>ESTADO DE MICHOACAN DE OCAMPO</t>
  </si>
  <si>
    <t>Del 1 de Enero al 31 de  Diciembre de 2019</t>
  </si>
  <si>
    <t>ººº</t>
  </si>
  <si>
    <t>*** los rendimiento solo son contables no estan en el RF5</t>
  </si>
  <si>
    <t>Del 1 de Enero al 30 de  Junio de 2020</t>
  </si>
  <si>
    <t>dudaaaaaaaaaaa</t>
  </si>
  <si>
    <t>ya</t>
  </si>
  <si>
    <t>Del 1 de Enero al 30 de  Septiembre de 2020</t>
  </si>
  <si>
    <t>Del 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</si>
</sst>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0_ ;\-0\ "/>
    <numFmt numFmtId="166" formatCode="#,##0_ ;\-#,##0\ "/>
    <numFmt numFmtId="167" formatCode="_(* #,##0_);_(* \(#,##0\);_(* &quot;-&quot;??_);_(@_)"/>
    <numFmt numFmtId="168" formatCode="#,##0.0000000000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5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libri Light"/>
      <family val="2"/>
      <scheme val="major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</font>
    <font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rgb="FFFF0000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336699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66FF"/>
        <bgColor indexed="64"/>
      </patternFill>
    </fill>
  </fills>
  <borders count="3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6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33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34" fillId="0" borderId="28" applyNumberFormat="0" applyFill="0" applyAlignment="0" applyProtection="0"/>
    <xf numFmtId="0" fontId="18" fillId="0" borderId="29" applyNumberFormat="0" applyFill="0" applyAlignment="0" applyProtection="0"/>
    <xf numFmtId="0" fontId="18" fillId="0" borderId="0" applyNumberFormat="0" applyFill="0" applyBorder="0" applyAlignment="0" applyProtection="0"/>
    <xf numFmtId="0" fontId="13" fillId="7" borderId="0" applyNumberFormat="0" applyBorder="0" applyAlignment="0" applyProtection="0"/>
    <xf numFmtId="0" fontId="20" fillId="11" borderId="0" applyNumberFormat="0" applyBorder="0" applyAlignment="0" applyProtection="0"/>
    <xf numFmtId="0" fontId="21" fillId="10" borderId="0" applyNumberFormat="0" applyBorder="0" applyAlignment="0" applyProtection="0"/>
    <xf numFmtId="0" fontId="19" fillId="10" borderId="19" applyNumberFormat="0" applyAlignment="0" applyProtection="0"/>
    <xf numFmtId="0" fontId="22" fillId="8" borderId="24" applyNumberFormat="0" applyAlignment="0" applyProtection="0"/>
    <xf numFmtId="0" fontId="14" fillId="8" borderId="19" applyNumberFormat="0" applyAlignment="0" applyProtection="0"/>
    <xf numFmtId="0" fontId="16" fillId="0" borderId="21" applyNumberFormat="0" applyFill="0" applyAlignment="0" applyProtection="0"/>
    <xf numFmtId="0" fontId="15" fillId="9" borderId="20" applyNumberFormat="0" applyAlignment="0" applyProtection="0"/>
    <xf numFmtId="0" fontId="31" fillId="0" borderId="0" applyNumberFormat="0" applyFill="0" applyBorder="0" applyAlignment="0" applyProtection="0"/>
    <xf numFmtId="0" fontId="12" fillId="12" borderId="23" applyNumberFormat="0" applyFont="0" applyAlignment="0" applyProtection="0"/>
    <xf numFmtId="0" fontId="32" fillId="0" borderId="0" applyNumberFormat="0" applyFill="0" applyBorder="0" applyAlignment="0" applyProtection="0"/>
    <xf numFmtId="0" fontId="35" fillId="0" borderId="30" applyNumberFormat="0" applyFill="0" applyAlignment="0" applyProtection="0"/>
    <xf numFmtId="4" fontId="23" fillId="13" borderId="25" applyNumberFormat="0" applyProtection="0">
      <alignment vertical="center"/>
    </xf>
    <xf numFmtId="4" fontId="24" fillId="13" borderId="25" applyNumberFormat="0" applyProtection="0">
      <alignment vertical="center"/>
    </xf>
    <xf numFmtId="4" fontId="23" fillId="13" borderId="25" applyNumberFormat="0" applyProtection="0">
      <alignment horizontal="left" vertical="center" indent="1"/>
    </xf>
    <xf numFmtId="0" fontId="23" fillId="13" borderId="25" applyNumberFormat="0" applyProtection="0">
      <alignment horizontal="left" vertical="top" indent="1"/>
    </xf>
    <xf numFmtId="4" fontId="23" fillId="14" borderId="0" applyNumberFormat="0" applyProtection="0">
      <alignment horizontal="left" vertical="center" indent="1"/>
    </xf>
    <xf numFmtId="4" fontId="25" fillId="15" borderId="25" applyNumberFormat="0" applyProtection="0">
      <alignment horizontal="right" vertical="center"/>
    </xf>
    <xf numFmtId="4" fontId="25" fillId="16" borderId="25" applyNumberFormat="0" applyProtection="0">
      <alignment horizontal="right" vertical="center"/>
    </xf>
    <xf numFmtId="4" fontId="25" fillId="17" borderId="25" applyNumberFormat="0" applyProtection="0">
      <alignment horizontal="right" vertical="center"/>
    </xf>
    <xf numFmtId="4" fontId="25" fillId="18" borderId="25" applyNumberFormat="0" applyProtection="0">
      <alignment horizontal="right" vertical="center"/>
    </xf>
    <xf numFmtId="4" fontId="25" fillId="19" borderId="25" applyNumberFormat="0" applyProtection="0">
      <alignment horizontal="right" vertical="center"/>
    </xf>
    <xf numFmtId="4" fontId="25" fillId="20" borderId="25" applyNumberFormat="0" applyProtection="0">
      <alignment horizontal="right" vertical="center"/>
    </xf>
    <xf numFmtId="4" fontId="25" fillId="21" borderId="25" applyNumberFormat="0" applyProtection="0">
      <alignment horizontal="right" vertical="center"/>
    </xf>
    <xf numFmtId="4" fontId="25" fillId="22" borderId="25" applyNumberFormat="0" applyProtection="0">
      <alignment horizontal="right" vertical="center"/>
    </xf>
    <xf numFmtId="4" fontId="25" fillId="23" borderId="25" applyNumberFormat="0" applyProtection="0">
      <alignment horizontal="right" vertical="center"/>
    </xf>
    <xf numFmtId="4" fontId="23" fillId="24" borderId="26" applyNumberFormat="0" applyProtection="0">
      <alignment horizontal="left" vertical="center" indent="1"/>
    </xf>
    <xf numFmtId="4" fontId="25" fillId="25" borderId="0" applyNumberFormat="0" applyProtection="0">
      <alignment horizontal="left" vertical="center" indent="1"/>
    </xf>
    <xf numFmtId="4" fontId="26" fillId="26" borderId="0" applyNumberFormat="0" applyProtection="0">
      <alignment horizontal="left" vertical="center" indent="1"/>
    </xf>
    <xf numFmtId="4" fontId="25" fillId="14" borderId="25" applyNumberFormat="0" applyProtection="0">
      <alignment horizontal="right" vertical="center"/>
    </xf>
    <xf numFmtId="4" fontId="25" fillId="25" borderId="0" applyNumberFormat="0" applyProtection="0">
      <alignment horizontal="left" vertical="center" indent="1"/>
    </xf>
    <xf numFmtId="4" fontId="25" fillId="14" borderId="0" applyNumberFormat="0" applyProtection="0">
      <alignment horizontal="left" vertical="center" indent="1"/>
    </xf>
    <xf numFmtId="0" fontId="12" fillId="26" borderId="25" applyNumberFormat="0" applyProtection="0">
      <alignment horizontal="left" vertical="center" indent="1"/>
    </xf>
    <xf numFmtId="0" fontId="12" fillId="26" borderId="25" applyNumberFormat="0" applyProtection="0">
      <alignment horizontal="left" vertical="top" indent="1"/>
    </xf>
    <xf numFmtId="0" fontId="12" fillId="14" borderId="25" applyNumberFormat="0" applyProtection="0">
      <alignment horizontal="left" vertical="center" indent="1"/>
    </xf>
    <xf numFmtId="0" fontId="12" fillId="14" borderId="25" applyNumberFormat="0" applyProtection="0">
      <alignment horizontal="left" vertical="top" indent="1"/>
    </xf>
    <xf numFmtId="0" fontId="12" fillId="27" borderId="25" applyNumberFormat="0" applyProtection="0">
      <alignment horizontal="left" vertical="center" indent="1"/>
    </xf>
    <xf numFmtId="0" fontId="12" fillId="27" borderId="25" applyNumberFormat="0" applyProtection="0">
      <alignment horizontal="left" vertical="top" indent="1"/>
    </xf>
    <xf numFmtId="0" fontId="12" fillId="25" borderId="25" applyNumberFormat="0" applyProtection="0">
      <alignment horizontal="left" vertical="center" indent="1"/>
    </xf>
    <xf numFmtId="0" fontId="12" fillId="25" borderId="25" applyNumberFormat="0" applyProtection="0">
      <alignment horizontal="left" vertical="top" indent="1"/>
    </xf>
    <xf numFmtId="0" fontId="12" fillId="28" borderId="27" applyNumberFormat="0">
      <protection locked="0"/>
    </xf>
    <xf numFmtId="4" fontId="25" fillId="29" borderId="25" applyNumberFormat="0" applyProtection="0">
      <alignment vertical="center"/>
    </xf>
    <xf numFmtId="4" fontId="27" fillId="29" borderId="25" applyNumberFormat="0" applyProtection="0">
      <alignment vertical="center"/>
    </xf>
    <xf numFmtId="4" fontId="25" fillId="29" borderId="25" applyNumberFormat="0" applyProtection="0">
      <alignment horizontal="left" vertical="center" indent="1"/>
    </xf>
    <xf numFmtId="0" fontId="25" fillId="29" borderId="25" applyNumberFormat="0" applyProtection="0">
      <alignment horizontal="left" vertical="top" indent="1"/>
    </xf>
    <xf numFmtId="4" fontId="25" fillId="25" borderId="25" applyNumberFormat="0" applyProtection="0">
      <alignment horizontal="right" vertical="center"/>
    </xf>
    <xf numFmtId="4" fontId="27" fillId="25" borderId="25" applyNumberFormat="0" applyProtection="0">
      <alignment horizontal="right" vertical="center"/>
    </xf>
    <xf numFmtId="4" fontId="25" fillId="14" borderId="25" applyNumberFormat="0" applyProtection="0">
      <alignment horizontal="left" vertical="center" indent="1"/>
    </xf>
    <xf numFmtId="0" fontId="25" fillId="14" borderId="25" applyNumberFormat="0" applyProtection="0">
      <alignment horizontal="left" vertical="top" indent="1"/>
    </xf>
    <xf numFmtId="4" fontId="28" fillId="30" borderId="0" applyNumberFormat="0" applyProtection="0">
      <alignment horizontal="left" vertical="center" indent="1"/>
    </xf>
    <xf numFmtId="4" fontId="29" fillId="25" borderId="25" applyNumberFormat="0" applyProtection="0">
      <alignment horizontal="right" vertical="center"/>
    </xf>
    <xf numFmtId="0" fontId="30" fillId="0" borderId="0" applyNumberFormat="0" applyFill="0" applyBorder="0" applyAlignment="0" applyProtection="0"/>
  </cellStyleXfs>
  <cellXfs count="253">
    <xf numFmtId="0" fontId="0" fillId="0" borderId="0" xfId="0"/>
    <xf numFmtId="4" fontId="0" fillId="0" borderId="0" xfId="0" applyNumberFormat="1"/>
    <xf numFmtId="43" fontId="0" fillId="0" borderId="0" xfId="0" applyNumberFormat="1"/>
    <xf numFmtId="4" fontId="3" fillId="0" borderId="0" xfId="0" applyNumberFormat="1" applyFont="1"/>
    <xf numFmtId="43" fontId="3" fillId="0" borderId="0" xfId="1" applyFont="1"/>
    <xf numFmtId="43" fontId="3" fillId="0" borderId="0" xfId="0" applyNumberFormat="1" applyFont="1"/>
    <xf numFmtId="43" fontId="3" fillId="0" borderId="0" xfId="1" applyNumberFormat="1" applyFont="1"/>
    <xf numFmtId="43" fontId="1" fillId="0" borderId="0" xfId="1" applyFont="1"/>
    <xf numFmtId="4" fontId="3" fillId="0" borderId="0" xfId="1" applyNumberFormat="1" applyFont="1"/>
    <xf numFmtId="164" fontId="0" fillId="0" borderId="0" xfId="0" applyNumberFormat="1"/>
    <xf numFmtId="43" fontId="4" fillId="0" borderId="0" xfId="1" applyFont="1"/>
    <xf numFmtId="10" fontId="1" fillId="0" borderId="0" xfId="2" applyNumberFormat="1" applyFont="1"/>
    <xf numFmtId="49" fontId="5" fillId="0" borderId="0" xfId="1" applyNumberFormat="1" applyFont="1" applyBorder="1" applyAlignment="1">
      <alignment horizontal="justify" vertical="center"/>
    </xf>
    <xf numFmtId="164" fontId="5" fillId="0" borderId="1" xfId="1" applyNumberFormat="1" applyFont="1" applyBorder="1" applyAlignment="1">
      <alignment horizontal="justify" vertical="center"/>
    </xf>
    <xf numFmtId="0" fontId="6" fillId="0" borderId="4" xfId="0" applyFont="1" applyBorder="1" applyAlignment="1">
      <alignment horizontal="left" vertical="center"/>
    </xf>
    <xf numFmtId="49" fontId="7" fillId="0" borderId="0" xfId="1" applyNumberFormat="1" applyFont="1" applyBorder="1" applyAlignment="1">
      <alignment horizontal="center" vertical="center"/>
    </xf>
    <xf numFmtId="164" fontId="7" fillId="0" borderId="5" xfId="1" applyNumberFormat="1" applyFont="1" applyBorder="1" applyAlignment="1">
      <alignment horizontal="center" vertical="center"/>
    </xf>
    <xf numFmtId="49" fontId="5" fillId="0" borderId="0" xfId="1" applyNumberFormat="1" applyFont="1" applyBorder="1" applyAlignment="1">
      <alignment horizontal="center" vertical="center"/>
    </xf>
    <xf numFmtId="164" fontId="5" fillId="0" borderId="5" xfId="1" applyNumberFormat="1" applyFont="1" applyBorder="1" applyAlignment="1">
      <alignment horizontal="center" vertical="center"/>
    </xf>
    <xf numFmtId="43" fontId="5" fillId="0" borderId="5" xfId="1" applyFont="1" applyBorder="1" applyAlignment="1">
      <alignment horizontal="center" vertical="center"/>
    </xf>
    <xf numFmtId="43" fontId="6" fillId="0" borderId="5" xfId="1" applyFont="1" applyBorder="1" applyAlignment="1">
      <alignment horizontal="center" vertical="center"/>
    </xf>
    <xf numFmtId="49" fontId="6" fillId="0" borderId="0" xfId="1" applyNumberFormat="1" applyFont="1" applyBorder="1" applyAlignment="1">
      <alignment horizontal="center" vertical="center"/>
    </xf>
    <xf numFmtId="49" fontId="8" fillId="0" borderId="0" xfId="1" applyNumberFormat="1" applyFont="1" applyBorder="1" applyAlignment="1">
      <alignment horizontal="center" vertical="center"/>
    </xf>
    <xf numFmtId="164" fontId="8" fillId="0" borderId="5" xfId="1" applyNumberFormat="1" applyFont="1" applyBorder="1" applyAlignment="1">
      <alignment horizontal="center" vertical="center"/>
    </xf>
    <xf numFmtId="164" fontId="7" fillId="0" borderId="5" xfId="1" applyNumberFormat="1" applyFont="1" applyFill="1" applyBorder="1" applyAlignment="1">
      <alignment horizontal="center" vertical="center"/>
    </xf>
    <xf numFmtId="49" fontId="5" fillId="0" borderId="0" xfId="1" applyNumberFormat="1" applyFont="1" applyFill="1" applyBorder="1" applyAlignment="1">
      <alignment horizontal="center" vertical="center"/>
    </xf>
    <xf numFmtId="164" fontId="5" fillId="0" borderId="5" xfId="1" applyNumberFormat="1" applyFont="1" applyFill="1" applyBorder="1" applyAlignment="1">
      <alignment horizontal="center" vertical="center"/>
    </xf>
    <xf numFmtId="164" fontId="5" fillId="0" borderId="5" xfId="1" applyNumberFormat="1" applyFont="1" applyBorder="1" applyAlignment="1">
      <alignment horizontal="justify" vertical="center"/>
    </xf>
    <xf numFmtId="49" fontId="8" fillId="0" borderId="0" xfId="1" applyNumberFormat="1" applyFont="1" applyBorder="1" applyAlignment="1">
      <alignment horizontal="justify" vertical="center"/>
    </xf>
    <xf numFmtId="164" fontId="8" fillId="0" borderId="5" xfId="1" applyNumberFormat="1" applyFont="1" applyBorder="1" applyAlignment="1">
      <alignment horizontal="justify" vertical="center"/>
    </xf>
    <xf numFmtId="0" fontId="4" fillId="0" borderId="0" xfId="0" applyFont="1"/>
    <xf numFmtId="164" fontId="9" fillId="0" borderId="5" xfId="1" applyNumberFormat="1" applyFont="1" applyBorder="1" applyAlignment="1">
      <alignment horizontal="center" vertical="center"/>
    </xf>
    <xf numFmtId="43" fontId="0" fillId="0" borderId="0" xfId="1" applyFont="1"/>
    <xf numFmtId="164" fontId="5" fillId="0" borderId="8" xfId="1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49" fontId="7" fillId="0" borderId="0" xfId="1" applyNumberFormat="1" applyFont="1" applyBorder="1" applyAlignment="1">
      <alignment horizontal="left" vertical="center"/>
    </xf>
    <xf numFmtId="164" fontId="7" fillId="0" borderId="8" xfId="1" applyNumberFormat="1" applyFont="1" applyBorder="1" applyAlignment="1">
      <alignment horizontal="center" vertical="center"/>
    </xf>
    <xf numFmtId="164" fontId="7" fillId="0" borderId="0" xfId="1" applyNumberFormat="1" applyFont="1" applyBorder="1" applyAlignment="1">
      <alignment horizontal="center" vertical="center"/>
    </xf>
    <xf numFmtId="43" fontId="5" fillId="0" borderId="8" xfId="1" applyFont="1" applyBorder="1" applyAlignment="1">
      <alignment horizontal="center" vertical="center"/>
    </xf>
    <xf numFmtId="49" fontId="6" fillId="0" borderId="0" xfId="1" applyNumberFormat="1" applyFont="1" applyBorder="1" applyAlignment="1">
      <alignment horizontal="justify" vertical="center"/>
    </xf>
    <xf numFmtId="43" fontId="6" fillId="0" borderId="5" xfId="1" applyFont="1" applyBorder="1" applyAlignment="1">
      <alignment horizontal="justify" vertical="center"/>
    </xf>
    <xf numFmtId="43" fontId="5" fillId="0" borderId="5" xfId="1" applyFont="1" applyBorder="1" applyAlignment="1">
      <alignment horizontal="justify" vertical="center"/>
    </xf>
    <xf numFmtId="49" fontId="8" fillId="0" borderId="0" xfId="1" applyNumberFormat="1" applyFont="1" applyBorder="1" applyAlignment="1">
      <alignment vertical="center"/>
    </xf>
    <xf numFmtId="43" fontId="7" fillId="2" borderId="5" xfId="1" applyFont="1" applyFill="1" applyBorder="1" applyAlignment="1">
      <alignment horizontal="center" vertical="center"/>
    </xf>
    <xf numFmtId="43" fontId="5" fillId="2" borderId="5" xfId="1" applyFont="1" applyFill="1" applyBorder="1" applyAlignment="1">
      <alignment horizontal="center" vertical="center"/>
    </xf>
    <xf numFmtId="43" fontId="6" fillId="2" borderId="5" xfId="1" applyFont="1" applyFill="1" applyBorder="1" applyAlignment="1">
      <alignment horizontal="center" vertical="center"/>
    </xf>
    <xf numFmtId="164" fontId="8" fillId="0" borderId="9" xfId="1" applyNumberFormat="1" applyFont="1" applyBorder="1" applyAlignment="1">
      <alignment vertical="center"/>
    </xf>
    <xf numFmtId="164" fontId="7" fillId="0" borderId="10" xfId="1" applyNumberFormat="1" applyFont="1" applyBorder="1" applyAlignment="1">
      <alignment vertical="center"/>
    </xf>
    <xf numFmtId="164" fontId="8" fillId="0" borderId="10" xfId="1" applyNumberFormat="1" applyFont="1" applyBorder="1" applyAlignment="1">
      <alignment vertical="center"/>
    </xf>
    <xf numFmtId="164" fontId="8" fillId="0" borderId="10" xfId="1" applyNumberFormat="1" applyFont="1" applyBorder="1" applyAlignment="1">
      <alignment vertical="center" wrapText="1"/>
    </xf>
    <xf numFmtId="43" fontId="7" fillId="0" borderId="5" xfId="1" applyFont="1" applyBorder="1" applyAlignment="1">
      <alignment horizontal="center" vertical="center"/>
    </xf>
    <xf numFmtId="43" fontId="10" fillId="0" borderId="5" xfId="1" applyFont="1" applyBorder="1" applyAlignment="1">
      <alignment horizontal="center" vertical="center"/>
    </xf>
    <xf numFmtId="164" fontId="5" fillId="0" borderId="0" xfId="1" applyNumberFormat="1" applyFont="1" applyBorder="1" applyAlignment="1">
      <alignment horizontal="center" vertical="center"/>
    </xf>
    <xf numFmtId="164" fontId="5" fillId="0" borderId="0" xfId="1" applyNumberFormat="1" applyFont="1" applyFill="1" applyBorder="1" applyAlignment="1">
      <alignment horizontal="center" vertical="center"/>
    </xf>
    <xf numFmtId="164" fontId="5" fillId="3" borderId="5" xfId="1" applyNumberFormat="1" applyFont="1" applyFill="1" applyBorder="1" applyAlignment="1">
      <alignment horizontal="center" vertical="center"/>
    </xf>
    <xf numFmtId="4" fontId="0" fillId="0" borderId="0" xfId="0" applyNumberFormat="1" applyFont="1"/>
    <xf numFmtId="43" fontId="0" fillId="0" borderId="0" xfId="0" applyNumberFormat="1" applyBorder="1"/>
    <xf numFmtId="49" fontId="7" fillId="0" borderId="0" xfId="1" applyNumberFormat="1" applyFont="1" applyBorder="1" applyAlignment="1">
      <alignment vertical="center"/>
    </xf>
    <xf numFmtId="164" fontId="7" fillId="0" borderId="8" xfId="1" applyNumberFormat="1" applyFont="1" applyBorder="1" applyAlignment="1">
      <alignment vertical="center"/>
    </xf>
    <xf numFmtId="164" fontId="7" fillId="0" borderId="9" xfId="1" applyNumberFormat="1" applyFont="1" applyBorder="1" applyAlignment="1">
      <alignment vertical="center"/>
    </xf>
    <xf numFmtId="164" fontId="9" fillId="0" borderId="0" xfId="1" applyNumberFormat="1" applyFont="1" applyBorder="1" applyAlignment="1">
      <alignment horizontal="center" vertical="center"/>
    </xf>
    <xf numFmtId="164" fontId="0" fillId="0" borderId="0" xfId="0" applyNumberFormat="1" applyBorder="1"/>
    <xf numFmtId="43" fontId="0" fillId="0" borderId="0" xfId="1" applyFont="1" applyBorder="1"/>
    <xf numFmtId="4" fontId="0" fillId="0" borderId="0" xfId="0" applyNumberFormat="1" applyBorder="1"/>
    <xf numFmtId="43" fontId="2" fillId="0" borderId="0" xfId="1" applyFont="1"/>
    <xf numFmtId="43" fontId="5" fillId="0" borderId="8" xfId="1" applyFont="1" applyFill="1" applyBorder="1" applyAlignment="1">
      <alignment horizontal="center" vertical="center"/>
    </xf>
    <xf numFmtId="43" fontId="5" fillId="0" borderId="5" xfId="1" applyFont="1" applyFill="1" applyBorder="1" applyAlignment="1">
      <alignment horizontal="center" vertical="center"/>
    </xf>
    <xf numFmtId="43" fontId="6" fillId="0" borderId="5" xfId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justify" vertical="center"/>
    </xf>
    <xf numFmtId="43" fontId="0" fillId="5" borderId="0" xfId="1" applyFont="1" applyFill="1"/>
    <xf numFmtId="43" fontId="0" fillId="5" borderId="0" xfId="0" applyNumberFormat="1" applyFill="1"/>
    <xf numFmtId="43" fontId="0" fillId="6" borderId="0" xfId="0" applyNumberFormat="1" applyFill="1"/>
    <xf numFmtId="164" fontId="0" fillId="6" borderId="0" xfId="0" applyNumberFormat="1" applyFill="1"/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164" fontId="5" fillId="31" borderId="5" xfId="1" applyNumberFormat="1" applyFont="1" applyFill="1" applyBorder="1" applyAlignment="1">
      <alignment horizontal="center" vertical="center"/>
    </xf>
    <xf numFmtId="164" fontId="7" fillId="31" borderId="5" xfId="1" applyNumberFormat="1" applyFont="1" applyFill="1" applyBorder="1" applyAlignment="1">
      <alignment horizontal="center" vertical="center"/>
    </xf>
    <xf numFmtId="164" fontId="9" fillId="5" borderId="5" xfId="1" applyNumberFormat="1" applyFont="1" applyFill="1" applyBorder="1" applyAlignment="1">
      <alignment horizontal="center" vertical="center"/>
    </xf>
    <xf numFmtId="164" fontId="9" fillId="31" borderId="5" xfId="1" applyNumberFormat="1" applyFont="1" applyFill="1" applyBorder="1" applyAlignment="1">
      <alignment horizontal="center" vertical="center"/>
    </xf>
    <xf numFmtId="164" fontId="5" fillId="31" borderId="8" xfId="1" applyNumberFormat="1" applyFont="1" applyFill="1" applyBorder="1" applyAlignment="1">
      <alignment horizontal="center" vertical="center"/>
    </xf>
    <xf numFmtId="164" fontId="5" fillId="0" borderId="8" xfId="1" applyNumberFormat="1" applyFont="1" applyFill="1" applyBorder="1" applyAlignment="1">
      <alignment horizontal="center" vertical="center"/>
    </xf>
    <xf numFmtId="164" fontId="9" fillId="0" borderId="5" xfId="1" applyNumberFormat="1" applyFont="1" applyFill="1" applyBorder="1" applyAlignment="1">
      <alignment horizontal="center" vertical="center"/>
    </xf>
    <xf numFmtId="164" fontId="1" fillId="0" borderId="0" xfId="1" applyNumberFormat="1" applyFont="1"/>
    <xf numFmtId="164" fontId="7" fillId="0" borderId="9" xfId="1" applyNumberFormat="1" applyFont="1" applyFill="1" applyBorder="1" applyAlignment="1">
      <alignment vertical="center"/>
    </xf>
    <xf numFmtId="0" fontId="8" fillId="0" borderId="0" xfId="0" applyFont="1" applyAlignment="1">
      <alignment horizontal="left" vertical="center"/>
    </xf>
    <xf numFmtId="165" fontId="5" fillId="0" borderId="5" xfId="1" applyNumberFormat="1" applyFont="1" applyFill="1" applyBorder="1" applyAlignment="1">
      <alignment horizontal="right" vertical="center"/>
    </xf>
    <xf numFmtId="166" fontId="5" fillId="0" borderId="5" xfId="1" applyNumberFormat="1" applyFont="1" applyFill="1" applyBorder="1" applyAlignment="1">
      <alignment horizontal="right" vertical="center"/>
    </xf>
    <xf numFmtId="165" fontId="5" fillId="0" borderId="5" xfId="1" applyNumberFormat="1" applyFont="1" applyBorder="1" applyAlignment="1">
      <alignment horizontal="right" vertical="center"/>
    </xf>
    <xf numFmtId="1" fontId="7" fillId="0" borderId="5" xfId="1" applyNumberFormat="1" applyFont="1" applyBorder="1" applyAlignment="1">
      <alignment horizontal="right" vertical="center"/>
    </xf>
    <xf numFmtId="165" fontId="7" fillId="0" borderId="5" xfId="1" applyNumberFormat="1" applyFont="1" applyBorder="1" applyAlignment="1">
      <alignment horizontal="right" vertical="center"/>
    </xf>
    <xf numFmtId="1" fontId="5" fillId="0" borderId="5" xfId="1" applyNumberFormat="1" applyFont="1" applyFill="1" applyBorder="1" applyAlignment="1">
      <alignment horizontal="right" vertical="center"/>
    </xf>
    <xf numFmtId="1" fontId="7" fillId="0" borderId="8" xfId="1" applyNumberFormat="1" applyFont="1" applyBorder="1" applyAlignment="1">
      <alignment horizontal="right" vertical="center"/>
    </xf>
    <xf numFmtId="0" fontId="5" fillId="0" borderId="5" xfId="1" applyNumberFormat="1" applyFont="1" applyFill="1" applyBorder="1" applyAlignment="1">
      <alignment horizontal="right" vertical="center"/>
    </xf>
    <xf numFmtId="1" fontId="7" fillId="0" borderId="5" xfId="1" applyNumberFormat="1" applyFont="1" applyFill="1" applyBorder="1" applyAlignment="1">
      <alignment horizontal="right" vertical="center"/>
    </xf>
    <xf numFmtId="43" fontId="5" fillId="0" borderId="5" xfId="1" applyFont="1" applyBorder="1" applyAlignment="1">
      <alignment horizontal="right" vertical="center"/>
    </xf>
    <xf numFmtId="43" fontId="7" fillId="0" borderId="5" xfId="1" applyFont="1" applyBorder="1" applyAlignment="1">
      <alignment horizontal="right" vertical="center"/>
    </xf>
    <xf numFmtId="165" fontId="9" fillId="0" borderId="5" xfId="1" applyNumberFormat="1" applyFont="1" applyFill="1" applyBorder="1" applyAlignment="1">
      <alignment horizontal="right" vertical="center"/>
    </xf>
    <xf numFmtId="164" fontId="36" fillId="0" borderId="9" xfId="1" applyNumberFormat="1" applyFont="1" applyFill="1" applyBorder="1" applyAlignment="1">
      <alignment vertical="center"/>
    </xf>
    <xf numFmtId="164" fontId="36" fillId="0" borderId="5" xfId="1" applyNumberFormat="1" applyFont="1" applyFill="1" applyBorder="1" applyAlignment="1">
      <alignment horizontal="center" vertical="center"/>
    </xf>
    <xf numFmtId="1" fontId="9" fillId="0" borderId="0" xfId="1" applyNumberFormat="1" applyFont="1" applyFill="1" applyBorder="1" applyAlignment="1">
      <alignment horizontal="right" vertical="center"/>
    </xf>
    <xf numFmtId="1" fontId="36" fillId="0" borderId="5" xfId="1" applyNumberFormat="1" applyFont="1" applyFill="1" applyBorder="1" applyAlignment="1">
      <alignment horizontal="right" vertical="center"/>
    </xf>
    <xf numFmtId="1" fontId="9" fillId="0" borderId="5" xfId="1" applyNumberFormat="1" applyFont="1" applyFill="1" applyBorder="1" applyAlignment="1">
      <alignment horizontal="right" vertical="center"/>
    </xf>
    <xf numFmtId="43" fontId="9" fillId="0" borderId="5" xfId="1" applyFont="1" applyFill="1" applyBorder="1" applyAlignment="1">
      <alignment horizontal="center" vertical="center"/>
    </xf>
    <xf numFmtId="164" fontId="36" fillId="0" borderId="10" xfId="1" applyNumberFormat="1" applyFont="1" applyFill="1" applyBorder="1" applyAlignment="1">
      <alignment vertical="center"/>
    </xf>
    <xf numFmtId="43" fontId="9" fillId="0" borderId="5" xfId="1" applyFont="1" applyFill="1" applyBorder="1" applyAlignment="1">
      <alignment horizontal="justify" vertical="center"/>
    </xf>
    <xf numFmtId="43" fontId="9" fillId="0" borderId="8" xfId="1" applyFont="1" applyFill="1" applyBorder="1" applyAlignment="1">
      <alignment horizontal="center" vertical="center"/>
    </xf>
    <xf numFmtId="164" fontId="9" fillId="0" borderId="8" xfId="1" applyNumberFormat="1" applyFont="1" applyFill="1" applyBorder="1" applyAlignment="1">
      <alignment horizontal="center" vertical="center"/>
    </xf>
    <xf numFmtId="165" fontId="9" fillId="0" borderId="8" xfId="1" applyNumberFormat="1" applyFont="1" applyFill="1" applyBorder="1" applyAlignment="1">
      <alignment horizontal="right" vertical="center"/>
    </xf>
    <xf numFmtId="165" fontId="36" fillId="0" borderId="5" xfId="1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167" fontId="7" fillId="0" borderId="8" xfId="1" applyNumberFormat="1" applyFont="1" applyFill="1" applyBorder="1" applyAlignment="1">
      <alignment vertical="center"/>
    </xf>
    <xf numFmtId="167" fontId="5" fillId="0" borderId="8" xfId="1" applyNumberFormat="1" applyFont="1" applyFill="1" applyBorder="1" applyAlignment="1">
      <alignment vertical="center"/>
    </xf>
    <xf numFmtId="164" fontId="7" fillId="0" borderId="10" xfId="1" applyNumberFormat="1" applyFont="1" applyBorder="1" applyAlignment="1">
      <alignment vertical="center" wrapText="1"/>
    </xf>
    <xf numFmtId="164" fontId="7" fillId="0" borderId="5" xfId="1" applyNumberFormat="1" applyFont="1" applyBorder="1" applyAlignment="1">
      <alignment horizontal="justify" vertical="center"/>
    </xf>
    <xf numFmtId="0" fontId="5" fillId="0" borderId="4" xfId="0" applyFont="1" applyBorder="1" applyAlignment="1">
      <alignment horizontal="left" vertical="center"/>
    </xf>
    <xf numFmtId="43" fontId="5" fillId="0" borderId="5" xfId="1" applyFont="1" applyFill="1" applyBorder="1" applyAlignment="1">
      <alignment horizontal="right" vertical="center"/>
    </xf>
    <xf numFmtId="168" fontId="0" fillId="0" borderId="0" xfId="0" applyNumberFormat="1"/>
    <xf numFmtId="164" fontId="9" fillId="32" borderId="5" xfId="1" applyNumberFormat="1" applyFont="1" applyFill="1" applyBorder="1" applyAlignment="1">
      <alignment horizontal="center" vertical="center"/>
    </xf>
    <xf numFmtId="164" fontId="2" fillId="0" borderId="0" xfId="0" applyNumberFormat="1" applyFont="1"/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164" fontId="5" fillId="33" borderId="5" xfId="1" applyNumberFormat="1" applyFont="1" applyFill="1" applyBorder="1" applyAlignment="1">
      <alignment horizontal="center" vertical="center"/>
    </xf>
    <xf numFmtId="164" fontId="9" fillId="34" borderId="5" xfId="1" applyNumberFormat="1" applyFont="1" applyFill="1" applyBorder="1" applyAlignment="1">
      <alignment horizontal="center" vertical="center"/>
    </xf>
    <xf numFmtId="164" fontId="9" fillId="35" borderId="5" xfId="1" applyNumberFormat="1" applyFont="1" applyFill="1" applyBorder="1" applyAlignment="1">
      <alignment horizontal="center" vertical="center"/>
    </xf>
    <xf numFmtId="164" fontId="9" fillId="6" borderId="5" xfId="1" applyNumberFormat="1" applyFont="1" applyFill="1" applyBorder="1" applyAlignment="1">
      <alignment horizontal="center" vertical="center"/>
    </xf>
    <xf numFmtId="164" fontId="9" fillId="36" borderId="5" xfId="1" applyNumberFormat="1" applyFont="1" applyFill="1" applyBorder="1" applyAlignment="1">
      <alignment horizontal="center" vertical="center"/>
    </xf>
    <xf numFmtId="164" fontId="9" fillId="37" borderId="5" xfId="1" applyNumberFormat="1" applyFont="1" applyFill="1" applyBorder="1" applyAlignment="1">
      <alignment horizontal="center" vertical="center"/>
    </xf>
    <xf numFmtId="164" fontId="9" fillId="38" borderId="5" xfId="1" applyNumberFormat="1" applyFont="1" applyFill="1" applyBorder="1" applyAlignment="1">
      <alignment horizontal="center" vertical="center"/>
    </xf>
    <xf numFmtId="164" fontId="9" fillId="39" borderId="5" xfId="1" applyNumberFormat="1" applyFont="1" applyFill="1" applyBorder="1" applyAlignment="1">
      <alignment horizontal="center" vertical="center"/>
    </xf>
    <xf numFmtId="164" fontId="9" fillId="40" borderId="5" xfId="1" applyNumberFormat="1" applyFont="1" applyFill="1" applyBorder="1" applyAlignment="1">
      <alignment horizontal="center" vertical="center"/>
    </xf>
    <xf numFmtId="164" fontId="9" fillId="41" borderId="5" xfId="1" applyNumberFormat="1" applyFont="1" applyFill="1" applyBorder="1" applyAlignment="1">
      <alignment horizontal="center" vertical="center"/>
    </xf>
    <xf numFmtId="164" fontId="9" fillId="42" borderId="8" xfId="1" applyNumberFormat="1" applyFont="1" applyFill="1" applyBorder="1" applyAlignment="1">
      <alignment horizontal="center" vertical="center"/>
    </xf>
    <xf numFmtId="164" fontId="9" fillId="43" borderId="5" xfId="1" applyNumberFormat="1" applyFont="1" applyFill="1" applyBorder="1" applyAlignment="1">
      <alignment horizontal="center" vertical="center"/>
    </xf>
    <xf numFmtId="164" fontId="9" fillId="44" borderId="5" xfId="1" applyNumberFormat="1" applyFont="1" applyFill="1" applyBorder="1" applyAlignment="1">
      <alignment horizontal="center" vertical="center"/>
    </xf>
    <xf numFmtId="164" fontId="9" fillId="45" borderId="5" xfId="1" applyNumberFormat="1" applyFont="1" applyFill="1" applyBorder="1" applyAlignment="1">
      <alignment horizontal="center" vertical="center"/>
    </xf>
    <xf numFmtId="164" fontId="9" fillId="46" borderId="5" xfId="1" applyNumberFormat="1" applyFont="1" applyFill="1" applyBorder="1" applyAlignment="1">
      <alignment horizontal="center" vertical="center"/>
    </xf>
    <xf numFmtId="164" fontId="9" fillId="47" borderId="5" xfId="1" applyNumberFormat="1" applyFont="1" applyFill="1" applyBorder="1" applyAlignment="1">
      <alignment horizontal="center" vertical="center"/>
    </xf>
    <xf numFmtId="164" fontId="37" fillId="0" borderId="0" xfId="0" applyNumberFormat="1" applyFont="1"/>
    <xf numFmtId="164" fontId="5" fillId="35" borderId="5" xfId="1" applyNumberFormat="1" applyFont="1" applyFill="1" applyBorder="1" applyAlignment="1">
      <alignment horizontal="right" vertical="center"/>
    </xf>
    <xf numFmtId="164" fontId="5" fillId="35" borderId="5" xfId="1" applyNumberFormat="1" applyFont="1" applyFill="1" applyBorder="1" applyAlignment="1">
      <alignment horizontal="center" vertical="center"/>
    </xf>
    <xf numFmtId="43" fontId="5" fillId="35" borderId="5" xfId="1" applyFont="1" applyFill="1" applyBorder="1" applyAlignment="1">
      <alignment horizontal="right" vertical="center"/>
    </xf>
    <xf numFmtId="164" fontId="38" fillId="5" borderId="5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164" fontId="5" fillId="51" borderId="5" xfId="1" applyNumberFormat="1" applyFont="1" applyFill="1" applyBorder="1" applyAlignment="1">
      <alignment horizontal="center" vertical="center"/>
    </xf>
    <xf numFmtId="164" fontId="5" fillId="36" borderId="5" xfId="1" applyNumberFormat="1" applyFont="1" applyFill="1" applyBorder="1" applyAlignment="1">
      <alignment horizontal="center" vertical="center"/>
    </xf>
    <xf numFmtId="164" fontId="5" fillId="49" borderId="5" xfId="1" applyNumberFormat="1" applyFont="1" applyFill="1" applyBorder="1" applyAlignment="1">
      <alignment horizontal="center" vertical="center"/>
    </xf>
    <xf numFmtId="164" fontId="5" fillId="52" borderId="5" xfId="1" applyNumberFormat="1" applyFont="1" applyFill="1" applyBorder="1" applyAlignment="1">
      <alignment horizontal="center" vertical="center"/>
    </xf>
    <xf numFmtId="164" fontId="5" fillId="6" borderId="5" xfId="1" applyNumberFormat="1" applyFont="1" applyFill="1" applyBorder="1" applyAlignment="1">
      <alignment horizontal="center" vertical="center"/>
    </xf>
    <xf numFmtId="164" fontId="5" fillId="34" borderId="5" xfId="1" applyNumberFormat="1" applyFont="1" applyFill="1" applyBorder="1" applyAlignment="1">
      <alignment horizontal="center" vertical="center"/>
    </xf>
    <xf numFmtId="164" fontId="5" fillId="53" borderId="5" xfId="1" applyNumberFormat="1" applyFont="1" applyFill="1" applyBorder="1" applyAlignment="1">
      <alignment horizontal="center" vertical="center"/>
    </xf>
    <xf numFmtId="164" fontId="5" fillId="54" borderId="5" xfId="1" applyNumberFormat="1" applyFont="1" applyFill="1" applyBorder="1" applyAlignment="1">
      <alignment horizontal="center" vertical="center"/>
    </xf>
    <xf numFmtId="164" fontId="5" fillId="50" borderId="5" xfId="1" applyNumberFormat="1" applyFont="1" applyFill="1" applyBorder="1" applyAlignment="1">
      <alignment horizontal="center" vertical="center"/>
    </xf>
    <xf numFmtId="43" fontId="5" fillId="55" borderId="5" xfId="1" applyFont="1" applyFill="1" applyBorder="1" applyAlignment="1">
      <alignment horizontal="right" vertical="center"/>
    </xf>
    <xf numFmtId="164" fontId="5" fillId="56" borderId="5" xfId="1" applyNumberFormat="1" applyFont="1" applyFill="1" applyBorder="1" applyAlignment="1">
      <alignment horizontal="center" vertical="center"/>
    </xf>
    <xf numFmtId="164" fontId="41" fillId="0" borderId="5" xfId="1" applyNumberFormat="1" applyFont="1" applyFill="1" applyBorder="1" applyAlignment="1">
      <alignment horizontal="center" vertical="center"/>
    </xf>
    <xf numFmtId="164" fontId="5" fillId="57" borderId="8" xfId="1" applyNumberFormat="1" applyFont="1" applyFill="1" applyBorder="1" applyAlignment="1">
      <alignment horizontal="center" vertical="center"/>
    </xf>
    <xf numFmtId="164" fontId="5" fillId="58" borderId="8" xfId="1" applyNumberFormat="1" applyFont="1" applyFill="1" applyBorder="1" applyAlignment="1">
      <alignment horizontal="center" vertical="center"/>
    </xf>
    <xf numFmtId="164" fontId="5" fillId="59" borderId="5" xfId="1" applyNumberFormat="1" applyFont="1" applyFill="1" applyBorder="1" applyAlignment="1">
      <alignment horizontal="center" vertical="center"/>
    </xf>
    <xf numFmtId="164" fontId="5" fillId="0" borderId="5" xfId="1" applyNumberFormat="1" applyFont="1" applyFill="1" applyBorder="1" applyAlignment="1">
      <alignment horizontal="right" vertical="center"/>
    </xf>
    <xf numFmtId="164" fontId="9" fillId="0" borderId="5" xfId="1" applyNumberFormat="1" applyFont="1" applyFill="1" applyBorder="1" applyAlignment="1">
      <alignment horizontal="right" vertical="center"/>
    </xf>
    <xf numFmtId="164" fontId="36" fillId="0" borderId="5" xfId="1" applyNumberFormat="1" applyFont="1" applyFill="1" applyBorder="1" applyAlignment="1">
      <alignment horizontal="right" vertical="center"/>
    </xf>
    <xf numFmtId="165" fontId="5" fillId="0" borderId="0" xfId="1" applyNumberFormat="1" applyFont="1" applyBorder="1" applyAlignment="1">
      <alignment horizontal="right" vertical="center"/>
    </xf>
    <xf numFmtId="164" fontId="7" fillId="0" borderId="1" xfId="1" applyNumberFormat="1" applyFont="1" applyBorder="1" applyAlignment="1">
      <alignment horizontal="justify" vertical="center"/>
    </xf>
    <xf numFmtId="43" fontId="7" fillId="0" borderId="1" xfId="1" applyFont="1" applyBorder="1" applyAlignment="1">
      <alignment horizontal="justify"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10" fillId="4" borderId="18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7" fillId="48" borderId="12" xfId="0" applyFont="1" applyFill="1" applyBorder="1" applyAlignment="1">
      <alignment horizontal="center" vertical="center"/>
    </xf>
    <xf numFmtId="0" fontId="7" fillId="48" borderId="11" xfId="0" applyFont="1" applyFill="1" applyBorder="1" applyAlignment="1">
      <alignment horizontal="center" vertical="center"/>
    </xf>
    <xf numFmtId="0" fontId="7" fillId="48" borderId="12" xfId="0" applyFont="1" applyFill="1" applyBorder="1" applyAlignment="1">
      <alignment horizontal="center" vertical="center" wrapText="1"/>
    </xf>
    <xf numFmtId="0" fontId="7" fillId="48" borderId="11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7" fillId="5" borderId="12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1" borderId="12" xfId="0" applyFont="1" applyFill="1" applyBorder="1" applyAlignment="1">
      <alignment horizontal="center" vertical="center"/>
    </xf>
    <xf numFmtId="0" fontId="7" fillId="51" borderId="11" xfId="0" applyFont="1" applyFill="1" applyBorder="1" applyAlignment="1">
      <alignment horizontal="center" vertical="center"/>
    </xf>
  </cellXfs>
  <cellStyles count="61">
    <cellStyle name="Buena 2" xfId="9" xr:uid="{00000000-0005-0000-0000-000000000000}"/>
    <cellStyle name="Cálculo 2" xfId="14" xr:uid="{00000000-0005-0000-0000-000001000000}"/>
    <cellStyle name="Celda de comprobación 2" xfId="16" xr:uid="{00000000-0005-0000-0000-000002000000}"/>
    <cellStyle name="Celda vinculada 2" xfId="15" xr:uid="{00000000-0005-0000-0000-000003000000}"/>
    <cellStyle name="Encabezado 1 2" xfId="5" xr:uid="{00000000-0005-0000-0000-000004000000}"/>
    <cellStyle name="Encabezado 4 2" xfId="8" xr:uid="{00000000-0005-0000-0000-000005000000}"/>
    <cellStyle name="Entrada 2" xfId="12" xr:uid="{00000000-0005-0000-0000-000006000000}"/>
    <cellStyle name="Incorrecto 2" xfId="10" xr:uid="{00000000-0005-0000-0000-000007000000}"/>
    <cellStyle name="Millares" xfId="1" builtinId="3"/>
    <cellStyle name="Neutral 2" xfId="11" xr:uid="{00000000-0005-0000-0000-000009000000}"/>
    <cellStyle name="Normal" xfId="0" builtinId="0"/>
    <cellStyle name="Normal 2" xfId="3" xr:uid="{00000000-0005-0000-0000-00000B000000}"/>
    <cellStyle name="Notas 2" xfId="18" xr:uid="{00000000-0005-0000-0000-00000C000000}"/>
    <cellStyle name="Porcentaje" xfId="2" builtinId="5"/>
    <cellStyle name="Salida 2" xfId="13" xr:uid="{00000000-0005-0000-0000-00000E000000}"/>
    <cellStyle name="SAPBEXaggData" xfId="21" xr:uid="{00000000-0005-0000-0000-00000F000000}"/>
    <cellStyle name="SAPBEXaggDataEmph" xfId="22" xr:uid="{00000000-0005-0000-0000-000010000000}"/>
    <cellStyle name="SAPBEXaggItem" xfId="23" xr:uid="{00000000-0005-0000-0000-000011000000}"/>
    <cellStyle name="SAPBEXaggItemX" xfId="24" xr:uid="{00000000-0005-0000-0000-000012000000}"/>
    <cellStyle name="SAPBEXchaText" xfId="25" xr:uid="{00000000-0005-0000-0000-000013000000}"/>
    <cellStyle name="SAPBEXexcBad7" xfId="26" xr:uid="{00000000-0005-0000-0000-000014000000}"/>
    <cellStyle name="SAPBEXexcBad8" xfId="27" xr:uid="{00000000-0005-0000-0000-000015000000}"/>
    <cellStyle name="SAPBEXexcBad9" xfId="28" xr:uid="{00000000-0005-0000-0000-000016000000}"/>
    <cellStyle name="SAPBEXexcCritical4" xfId="29" xr:uid="{00000000-0005-0000-0000-000017000000}"/>
    <cellStyle name="SAPBEXexcCritical5" xfId="30" xr:uid="{00000000-0005-0000-0000-000018000000}"/>
    <cellStyle name="SAPBEXexcCritical6" xfId="31" xr:uid="{00000000-0005-0000-0000-000019000000}"/>
    <cellStyle name="SAPBEXexcGood1" xfId="32" xr:uid="{00000000-0005-0000-0000-00001A000000}"/>
    <cellStyle name="SAPBEXexcGood2" xfId="33" xr:uid="{00000000-0005-0000-0000-00001B000000}"/>
    <cellStyle name="SAPBEXexcGood3" xfId="34" xr:uid="{00000000-0005-0000-0000-00001C000000}"/>
    <cellStyle name="SAPBEXfilterDrill" xfId="35" xr:uid="{00000000-0005-0000-0000-00001D000000}"/>
    <cellStyle name="SAPBEXfilterItem" xfId="36" xr:uid="{00000000-0005-0000-0000-00001E000000}"/>
    <cellStyle name="SAPBEXfilterText" xfId="37" xr:uid="{00000000-0005-0000-0000-00001F000000}"/>
    <cellStyle name="SAPBEXformats" xfId="38" xr:uid="{00000000-0005-0000-0000-000020000000}"/>
    <cellStyle name="SAPBEXheaderItem" xfId="39" xr:uid="{00000000-0005-0000-0000-000021000000}"/>
    <cellStyle name="SAPBEXheaderText" xfId="40" xr:uid="{00000000-0005-0000-0000-000022000000}"/>
    <cellStyle name="SAPBEXHLevel0" xfId="41" xr:uid="{00000000-0005-0000-0000-000023000000}"/>
    <cellStyle name="SAPBEXHLevel0X" xfId="42" xr:uid="{00000000-0005-0000-0000-000024000000}"/>
    <cellStyle name="SAPBEXHLevel1" xfId="43" xr:uid="{00000000-0005-0000-0000-000025000000}"/>
    <cellStyle name="SAPBEXHLevel1X" xfId="44" xr:uid="{00000000-0005-0000-0000-000026000000}"/>
    <cellStyle name="SAPBEXHLevel2" xfId="45" xr:uid="{00000000-0005-0000-0000-000027000000}"/>
    <cellStyle name="SAPBEXHLevel2X" xfId="46" xr:uid="{00000000-0005-0000-0000-000028000000}"/>
    <cellStyle name="SAPBEXHLevel3" xfId="47" xr:uid="{00000000-0005-0000-0000-000029000000}"/>
    <cellStyle name="SAPBEXHLevel3X" xfId="48" xr:uid="{00000000-0005-0000-0000-00002A000000}"/>
    <cellStyle name="SAPBEXinputData" xfId="49" xr:uid="{00000000-0005-0000-0000-00002B000000}"/>
    <cellStyle name="SAPBEXresData" xfId="50" xr:uid="{00000000-0005-0000-0000-00002C000000}"/>
    <cellStyle name="SAPBEXresDataEmph" xfId="51" xr:uid="{00000000-0005-0000-0000-00002D000000}"/>
    <cellStyle name="SAPBEXresItem" xfId="52" xr:uid="{00000000-0005-0000-0000-00002E000000}"/>
    <cellStyle name="SAPBEXresItemX" xfId="53" xr:uid="{00000000-0005-0000-0000-00002F000000}"/>
    <cellStyle name="SAPBEXstdData" xfId="54" xr:uid="{00000000-0005-0000-0000-000030000000}"/>
    <cellStyle name="SAPBEXstdDataEmph" xfId="55" xr:uid="{00000000-0005-0000-0000-000031000000}"/>
    <cellStyle name="SAPBEXstdItem" xfId="56" xr:uid="{00000000-0005-0000-0000-000032000000}"/>
    <cellStyle name="SAPBEXstdItemX" xfId="57" xr:uid="{00000000-0005-0000-0000-000033000000}"/>
    <cellStyle name="SAPBEXtitle" xfId="58" xr:uid="{00000000-0005-0000-0000-000034000000}"/>
    <cellStyle name="SAPBEXundefined" xfId="59" xr:uid="{00000000-0005-0000-0000-000035000000}"/>
    <cellStyle name="Sheet Title" xfId="60" xr:uid="{00000000-0005-0000-0000-000036000000}"/>
    <cellStyle name="Texto de advertencia 2" xfId="17" xr:uid="{00000000-0005-0000-0000-000037000000}"/>
    <cellStyle name="Texto explicativo 2" xfId="19" xr:uid="{00000000-0005-0000-0000-000038000000}"/>
    <cellStyle name="Título 2 2" xfId="6" xr:uid="{00000000-0005-0000-0000-000039000000}"/>
    <cellStyle name="Título 3 2" xfId="7" xr:uid="{00000000-0005-0000-0000-00003A000000}"/>
    <cellStyle name="Título 4" xfId="4" xr:uid="{00000000-0005-0000-0000-00003B000000}"/>
    <cellStyle name="Total 2" xfId="20" xr:uid="{00000000-0005-0000-0000-00003C000000}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6.-%20Secretaria%20de%20Finanzas%20y%20Administraci&#243;n\1.-%20Jefatura%20de%20Contabilidad%20de%20Ingresos\17.-%20informes%20trimestrales\4.-%20informe%20de%20disciplina%20financiera\inf%20primer%20trim%202020\ingresos%201er%20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dev"/>
      <sheetName val="analit dev"/>
      <sheetName val="res comp dev trim"/>
      <sheetName val="analit comp treimestral"/>
      <sheetName val="resumen comp ley de ing dev"/>
      <sheetName val="anali ley ing trim "/>
    </sheetNames>
    <sheetDataSet>
      <sheetData sheetId="0">
        <row r="9">
          <cell r="E9">
            <v>21532144842.73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P90"/>
  <sheetViews>
    <sheetView showGridLines="0" topLeftCell="B27" zoomScaleNormal="100" workbookViewId="0">
      <selection activeCell="C18" sqref="C18:D18"/>
    </sheetView>
  </sheetViews>
  <sheetFormatPr baseColWidth="10" defaultRowHeight="15" x14ac:dyDescent="0.25"/>
  <cols>
    <col min="1" max="1" width="2.85546875" customWidth="1"/>
    <col min="2" max="2" width="7" customWidth="1"/>
    <col min="3" max="3" width="5.85546875" customWidth="1"/>
    <col min="4" max="4" width="37.42578125" customWidth="1"/>
    <col min="5" max="5" width="16.42578125" hidden="1" customWidth="1"/>
    <col min="6" max="6" width="15.42578125" hidden="1" customWidth="1"/>
    <col min="7" max="7" width="16.85546875" hidden="1" customWidth="1"/>
    <col min="8" max="9" width="15.140625" customWidth="1"/>
    <col min="10" max="10" width="15.7109375" customWidth="1"/>
    <col min="11" max="11" width="16.5703125" hidden="1" customWidth="1"/>
    <col min="12" max="12" width="17.42578125" customWidth="1"/>
    <col min="13" max="13" width="17.85546875" bestFit="1" customWidth="1"/>
    <col min="14" max="15" width="16.85546875" bestFit="1" customWidth="1"/>
  </cols>
  <sheetData>
    <row r="1" spans="2:16" ht="15.75" thickBot="1" x14ac:dyDescent="0.3">
      <c r="B1" s="71"/>
      <c r="C1" s="80"/>
    </row>
    <row r="2" spans="2:16" x14ac:dyDescent="0.25">
      <c r="B2" s="194" t="s">
        <v>96</v>
      </c>
      <c r="C2" s="195"/>
      <c r="D2" s="195"/>
      <c r="E2" s="195"/>
      <c r="F2" s="195"/>
      <c r="G2" s="195"/>
      <c r="H2" s="195"/>
      <c r="I2" s="195"/>
      <c r="J2" s="196"/>
      <c r="K2" s="70"/>
    </row>
    <row r="3" spans="2:16" ht="14.25" customHeight="1" x14ac:dyDescent="0.25">
      <c r="B3" s="197" t="s">
        <v>95</v>
      </c>
      <c r="C3" s="198"/>
      <c r="D3" s="198"/>
      <c r="E3" s="198"/>
      <c r="F3" s="198"/>
      <c r="G3" s="198"/>
      <c r="H3" s="198"/>
      <c r="I3" s="198"/>
      <c r="J3" s="199"/>
      <c r="K3" s="69"/>
    </row>
    <row r="4" spans="2:16" x14ac:dyDescent="0.25">
      <c r="B4" s="197" t="s">
        <v>97</v>
      </c>
      <c r="C4" s="198"/>
      <c r="D4" s="198"/>
      <c r="E4" s="198"/>
      <c r="F4" s="198"/>
      <c r="G4" s="198"/>
      <c r="H4" s="198"/>
      <c r="I4" s="198"/>
      <c r="J4" s="199"/>
      <c r="K4" s="69"/>
    </row>
    <row r="5" spans="2:16" ht="12.75" customHeight="1" thickBot="1" x14ac:dyDescent="0.3">
      <c r="B5" s="200" t="s">
        <v>94</v>
      </c>
      <c r="C5" s="201"/>
      <c r="D5" s="201"/>
      <c r="E5" s="201"/>
      <c r="F5" s="201"/>
      <c r="G5" s="201"/>
      <c r="H5" s="201"/>
      <c r="I5" s="201"/>
      <c r="J5" s="202"/>
      <c r="K5" s="68"/>
    </row>
    <row r="6" spans="2:16" ht="15.75" thickBot="1" x14ac:dyDescent="0.3">
      <c r="B6" s="203"/>
      <c r="C6" s="204"/>
      <c r="D6" s="205"/>
      <c r="E6" s="206" t="s">
        <v>93</v>
      </c>
      <c r="F6" s="207"/>
      <c r="G6" s="207"/>
      <c r="H6" s="207"/>
      <c r="I6" s="208"/>
      <c r="J6" s="209" t="s">
        <v>92</v>
      </c>
      <c r="K6" s="68"/>
    </row>
    <row r="7" spans="2:16" x14ac:dyDescent="0.25">
      <c r="B7" s="212" t="s">
        <v>91</v>
      </c>
      <c r="C7" s="213"/>
      <c r="D7" s="214"/>
      <c r="E7" s="209" t="s">
        <v>90</v>
      </c>
      <c r="F7" s="215" t="s">
        <v>89</v>
      </c>
      <c r="G7" s="209" t="s">
        <v>88</v>
      </c>
      <c r="H7" s="209" t="s">
        <v>87</v>
      </c>
      <c r="I7" s="209" t="s">
        <v>86</v>
      </c>
      <c r="J7" s="210"/>
      <c r="K7" s="68"/>
    </row>
    <row r="8" spans="2:16" ht="15.75" thickBot="1" x14ac:dyDescent="0.3">
      <c r="B8" s="200" t="s">
        <v>85</v>
      </c>
      <c r="C8" s="201"/>
      <c r="D8" s="202"/>
      <c r="E8" s="211"/>
      <c r="F8" s="216"/>
      <c r="G8" s="211"/>
      <c r="H8" s="211"/>
      <c r="I8" s="211"/>
      <c r="J8" s="211"/>
      <c r="K8" s="68"/>
    </row>
    <row r="9" spans="2:16" x14ac:dyDescent="0.25">
      <c r="B9" s="217" t="s">
        <v>84</v>
      </c>
      <c r="C9" s="218"/>
      <c r="D9" s="219"/>
      <c r="E9" s="19"/>
      <c r="F9" s="66"/>
      <c r="G9" s="67"/>
      <c r="H9" s="66"/>
      <c r="I9" s="59" t="s">
        <v>0</v>
      </c>
      <c r="J9" s="20"/>
      <c r="K9" s="65"/>
      <c r="L9" s="64"/>
      <c r="M9" s="9"/>
    </row>
    <row r="10" spans="2:16" x14ac:dyDescent="0.25">
      <c r="B10" s="82"/>
      <c r="C10" s="192" t="s">
        <v>83</v>
      </c>
      <c r="D10" s="193"/>
      <c r="E10" s="18">
        <v>1813286944</v>
      </c>
      <c r="F10" s="18">
        <v>0</v>
      </c>
      <c r="G10" s="18">
        <f t="shared" ref="G10:G16" si="0">SUM(E10:F10)</f>
        <v>1813286944</v>
      </c>
      <c r="H10" s="18">
        <f t="shared" ref="H10:H16" si="1">+I10</f>
        <v>1935394023.02</v>
      </c>
      <c r="I10" s="18">
        <v>1935394023.02</v>
      </c>
      <c r="J10" s="16">
        <f t="shared" ref="J10:J17" si="2">+I10-E10</f>
        <v>122107079.01999998</v>
      </c>
      <c r="K10" s="35" t="s">
        <v>82</v>
      </c>
      <c r="L10" s="1">
        <v>1935073119.05</v>
      </c>
      <c r="M10" s="1">
        <v>320903.96999999997</v>
      </c>
      <c r="N10" s="72">
        <f>+L10+M10</f>
        <v>1935394023.02</v>
      </c>
      <c r="O10" s="32">
        <v>1935394023.02</v>
      </c>
      <c r="P10" s="2">
        <f>+N10-O10</f>
        <v>0</v>
      </c>
    </row>
    <row r="11" spans="2:16" x14ac:dyDescent="0.25">
      <c r="B11" s="82"/>
      <c r="C11" s="192" t="s">
        <v>81</v>
      </c>
      <c r="D11" s="193"/>
      <c r="E11" s="18">
        <v>0</v>
      </c>
      <c r="F11" s="18">
        <f>+I11-E11</f>
        <v>0</v>
      </c>
      <c r="G11" s="18">
        <f t="shared" si="0"/>
        <v>0</v>
      </c>
      <c r="H11" s="18">
        <f t="shared" si="1"/>
        <v>0</v>
      </c>
      <c r="I11" s="18">
        <v>0</v>
      </c>
      <c r="J11" s="16">
        <f t="shared" si="2"/>
        <v>0</v>
      </c>
      <c r="K11" s="15"/>
      <c r="L11" s="32"/>
      <c r="M11" s="2"/>
    </row>
    <row r="12" spans="2:16" x14ac:dyDescent="0.25">
      <c r="B12" s="82"/>
      <c r="C12" s="192" t="s">
        <v>80</v>
      </c>
      <c r="D12" s="193"/>
      <c r="E12" s="18">
        <v>0</v>
      </c>
      <c r="F12" s="18">
        <f>14061630.39+17900+7202758</f>
        <v>21282288.390000001</v>
      </c>
      <c r="G12" s="18">
        <f t="shared" si="0"/>
        <v>21282288.390000001</v>
      </c>
      <c r="H12" s="18">
        <f t="shared" si="1"/>
        <v>42512496.859999999</v>
      </c>
      <c r="I12" s="18">
        <v>42512496.859999999</v>
      </c>
      <c r="J12" s="16">
        <f t="shared" si="2"/>
        <v>42512496.859999999</v>
      </c>
      <c r="K12" s="15" t="s">
        <v>79</v>
      </c>
      <c r="L12" s="63">
        <v>42512496.859999999</v>
      </c>
      <c r="M12" s="56"/>
    </row>
    <row r="13" spans="2:16" x14ac:dyDescent="0.25">
      <c r="B13" s="82"/>
      <c r="C13" s="192" t="s">
        <v>78</v>
      </c>
      <c r="D13" s="193"/>
      <c r="E13" s="18">
        <v>2296596622</v>
      </c>
      <c r="F13" s="18">
        <v>0</v>
      </c>
      <c r="G13" s="18">
        <f t="shared" si="0"/>
        <v>2296596622</v>
      </c>
      <c r="H13" s="18">
        <f t="shared" si="1"/>
        <v>1940790443.5699999</v>
      </c>
      <c r="I13" s="18">
        <v>1940790443.5699999</v>
      </c>
      <c r="J13" s="16">
        <f t="shared" si="2"/>
        <v>-355806178.43000007</v>
      </c>
      <c r="K13" s="35" t="s">
        <v>77</v>
      </c>
      <c r="L13" s="63">
        <v>1940790443.5699999</v>
      </c>
      <c r="M13" s="56" t="s">
        <v>0</v>
      </c>
    </row>
    <row r="14" spans="2:16" x14ac:dyDescent="0.25">
      <c r="B14" s="82"/>
      <c r="C14" s="192" t="s">
        <v>76</v>
      </c>
      <c r="D14" s="193"/>
      <c r="E14" s="18">
        <v>33679107</v>
      </c>
      <c r="F14" s="18">
        <f>10186103.15+9361022</f>
        <v>19547125.149999999</v>
      </c>
      <c r="G14" s="18">
        <f t="shared" si="0"/>
        <v>53226232.149999999</v>
      </c>
      <c r="H14" s="18">
        <f t="shared" si="1"/>
        <v>232986693.41</v>
      </c>
      <c r="I14" s="18">
        <v>232986693.41</v>
      </c>
      <c r="J14" s="16">
        <f t="shared" si="2"/>
        <v>199307586.41</v>
      </c>
      <c r="K14" s="35" t="s">
        <v>75</v>
      </c>
      <c r="L14" s="62">
        <v>232986693.41</v>
      </c>
      <c r="M14" s="61">
        <v>232016735.63999999</v>
      </c>
      <c r="N14" s="74">
        <f>+L14-M14</f>
        <v>969957.77000001073</v>
      </c>
      <c r="O14" s="2">
        <f>+N14+N15</f>
        <v>972163.93000003695</v>
      </c>
    </row>
    <row r="15" spans="2:16" x14ac:dyDescent="0.25">
      <c r="B15" s="82"/>
      <c r="C15" s="192" t="s">
        <v>74</v>
      </c>
      <c r="D15" s="193"/>
      <c r="E15" s="18">
        <v>34730971</v>
      </c>
      <c r="F15" s="18">
        <f>27837033.06+122690295</f>
        <v>150527328.06</v>
      </c>
      <c r="G15" s="18">
        <f t="shared" si="0"/>
        <v>185258299.06</v>
      </c>
      <c r="H15" s="18">
        <f t="shared" si="1"/>
        <v>269571703.86000001</v>
      </c>
      <c r="I15" s="18">
        <v>269571703.86000001</v>
      </c>
      <c r="J15" s="16">
        <f t="shared" si="2"/>
        <v>234840732.86000001</v>
      </c>
      <c r="K15" s="35" t="s">
        <v>73</v>
      </c>
      <c r="L15" s="1">
        <v>269571703.86000001</v>
      </c>
      <c r="M15" s="2">
        <v>269569497.69999999</v>
      </c>
      <c r="N15" s="75">
        <f>+L15-M15</f>
        <v>2206.160000026226</v>
      </c>
    </row>
    <row r="16" spans="2:16" x14ac:dyDescent="0.25">
      <c r="B16" s="82"/>
      <c r="C16" s="222" t="s">
        <v>72</v>
      </c>
      <c r="D16" s="223"/>
      <c r="E16" s="26">
        <v>111962850</v>
      </c>
      <c r="F16" s="18">
        <v>0</v>
      </c>
      <c r="G16" s="26">
        <f t="shared" si="0"/>
        <v>111962850</v>
      </c>
      <c r="H16" s="18">
        <f t="shared" si="1"/>
        <v>89986517.560000002</v>
      </c>
      <c r="I16" s="18">
        <v>89986517.560000002</v>
      </c>
      <c r="J16" s="16">
        <f t="shared" si="2"/>
        <v>-21976332.439999998</v>
      </c>
      <c r="K16" s="35" t="s">
        <v>71</v>
      </c>
      <c r="L16" s="1">
        <v>29267332.359999999</v>
      </c>
      <c r="M16" s="9">
        <v>60719185.200000003</v>
      </c>
      <c r="N16" s="32">
        <v>0</v>
      </c>
      <c r="O16" s="73">
        <f>+L16+M16+N16</f>
        <v>89986517.560000002</v>
      </c>
    </row>
    <row r="17" spans="2:14" x14ac:dyDescent="0.25">
      <c r="B17" s="224"/>
      <c r="C17" s="225" t="s">
        <v>70</v>
      </c>
      <c r="D17" s="221"/>
      <c r="E17" s="59">
        <f>SUM(E19:E29)</f>
        <v>26262616369</v>
      </c>
      <c r="F17" s="59">
        <f>SUM(F19:F29)</f>
        <v>1673923569</v>
      </c>
      <c r="G17" s="59">
        <f>SUM(G19:G29)</f>
        <v>27936539938</v>
      </c>
      <c r="H17" s="59">
        <f>SUM(H19:H29)</f>
        <v>28724432806.279999</v>
      </c>
      <c r="I17" s="59">
        <f>SUM(I19:I29)</f>
        <v>28724432806.279999</v>
      </c>
      <c r="J17" s="16">
        <f t="shared" si="2"/>
        <v>2461816437.2799988</v>
      </c>
      <c r="K17" s="57"/>
      <c r="L17" s="1"/>
      <c r="M17" s="60"/>
      <c r="N17" s="56"/>
    </row>
    <row r="18" spans="2:14" x14ac:dyDescent="0.25">
      <c r="B18" s="224"/>
      <c r="C18" s="192" t="s">
        <v>69</v>
      </c>
      <c r="D18" s="193"/>
      <c r="E18" s="59"/>
      <c r="F18" s="59"/>
      <c r="G18" s="59"/>
      <c r="H18" s="59"/>
      <c r="I18" s="59"/>
      <c r="J18" s="58"/>
      <c r="K18" s="57"/>
      <c r="L18" s="2"/>
      <c r="M18" s="2"/>
      <c r="N18" s="2">
        <f>+N14+N15</f>
        <v>972163.93000003695</v>
      </c>
    </row>
    <row r="19" spans="2:14" x14ac:dyDescent="0.25">
      <c r="B19" s="82"/>
      <c r="C19" s="78"/>
      <c r="D19" s="79" t="s">
        <v>68</v>
      </c>
      <c r="E19" s="18">
        <v>20649600452</v>
      </c>
      <c r="F19" s="18">
        <v>1120273493</v>
      </c>
      <c r="G19" s="18">
        <f t="shared" ref="G19:G29" si="3">SUM(E19:F19)</f>
        <v>21769873945</v>
      </c>
      <c r="H19" s="18">
        <f t="shared" ref="H19:H24" si="4">+I19</f>
        <v>20527311478</v>
      </c>
      <c r="I19" s="18">
        <v>20527311478</v>
      </c>
      <c r="J19" s="16">
        <f t="shared" ref="J19:J39" si="5">+I19-E19</f>
        <v>-122288974</v>
      </c>
      <c r="K19" s="15" t="s">
        <v>67</v>
      </c>
      <c r="L19" s="55">
        <v>20527311478</v>
      </c>
      <c r="M19" s="1"/>
      <c r="N19" s="32">
        <v>-969971.71000671387</v>
      </c>
    </row>
    <row r="20" spans="2:14" x14ac:dyDescent="0.25">
      <c r="B20" s="82"/>
      <c r="C20" s="78"/>
      <c r="D20" s="79" t="s">
        <v>66</v>
      </c>
      <c r="E20" s="18">
        <v>1377803336</v>
      </c>
      <c r="F20" s="18">
        <v>19827802</v>
      </c>
      <c r="G20" s="18">
        <f t="shared" si="3"/>
        <v>1397631138</v>
      </c>
      <c r="H20" s="18">
        <f t="shared" si="4"/>
        <v>1355893611</v>
      </c>
      <c r="I20" s="18">
        <v>1355893611</v>
      </c>
      <c r="J20" s="16">
        <f t="shared" si="5"/>
        <v>-21909725</v>
      </c>
      <c r="K20" s="15">
        <v>4211010102</v>
      </c>
      <c r="L20" s="32">
        <v>1355893611</v>
      </c>
      <c r="M20" s="9"/>
      <c r="N20" s="2">
        <f>+N18+N19</f>
        <v>2192.2199933230877</v>
      </c>
    </row>
    <row r="21" spans="2:14" x14ac:dyDescent="0.25">
      <c r="B21" s="82"/>
      <c r="C21" s="78"/>
      <c r="D21" s="79" t="s">
        <v>65</v>
      </c>
      <c r="E21" s="18">
        <v>932138172</v>
      </c>
      <c r="F21" s="18">
        <v>18998830</v>
      </c>
      <c r="G21" s="18">
        <f t="shared" si="3"/>
        <v>951137002</v>
      </c>
      <c r="H21" s="18">
        <f t="shared" si="4"/>
        <v>915169649</v>
      </c>
      <c r="I21" s="18">
        <v>915169649</v>
      </c>
      <c r="J21" s="16">
        <f t="shared" si="5"/>
        <v>-16968523</v>
      </c>
      <c r="K21" s="15">
        <v>4211010108</v>
      </c>
      <c r="L21" s="32">
        <v>915169649</v>
      </c>
      <c r="M21" s="9"/>
    </row>
    <row r="22" spans="2:14" x14ac:dyDescent="0.25">
      <c r="B22" s="82"/>
      <c r="C22" s="78"/>
      <c r="D22" s="79" t="s">
        <v>64</v>
      </c>
      <c r="E22" s="18">
        <v>400904608</v>
      </c>
      <c r="F22" s="18">
        <v>0</v>
      </c>
      <c r="G22" s="18">
        <f t="shared" si="3"/>
        <v>400904608</v>
      </c>
      <c r="H22" s="18">
        <f t="shared" si="4"/>
        <v>375874122</v>
      </c>
      <c r="I22" s="18">
        <v>375874122</v>
      </c>
      <c r="J22" s="16">
        <f t="shared" si="5"/>
        <v>-25030486</v>
      </c>
      <c r="K22" s="15">
        <v>4211010109</v>
      </c>
      <c r="L22" s="1">
        <v>375874122</v>
      </c>
      <c r="M22" s="2">
        <f>SUM(I10:I16)</f>
        <v>4511241878.2799997</v>
      </c>
    </row>
    <row r="23" spans="2:14" x14ac:dyDescent="0.25">
      <c r="B23" s="82"/>
      <c r="C23" s="78"/>
      <c r="D23" s="79" t="s">
        <v>63</v>
      </c>
      <c r="E23" s="18"/>
      <c r="F23" s="18">
        <f>+I23-E23</f>
        <v>0</v>
      </c>
      <c r="G23" s="18">
        <f t="shared" si="3"/>
        <v>0</v>
      </c>
      <c r="H23" s="18">
        <f t="shared" si="4"/>
        <v>0</v>
      </c>
      <c r="I23" s="18"/>
      <c r="J23" s="16">
        <f t="shared" si="5"/>
        <v>0</v>
      </c>
      <c r="K23" s="15"/>
      <c r="M23" s="2">
        <f>+M22+I17+I30</f>
        <v>34322016017.829998</v>
      </c>
    </row>
    <row r="24" spans="2:14" x14ac:dyDescent="0.25">
      <c r="B24" s="82"/>
      <c r="C24" s="78"/>
      <c r="D24" s="79" t="s">
        <v>62</v>
      </c>
      <c r="E24" s="18">
        <v>618503278</v>
      </c>
      <c r="F24" s="18">
        <v>49436279</v>
      </c>
      <c r="G24" s="18">
        <f t="shared" si="3"/>
        <v>667939557</v>
      </c>
      <c r="H24" s="18">
        <f t="shared" si="4"/>
        <v>791655527</v>
      </c>
      <c r="I24" s="18">
        <v>791655527</v>
      </c>
      <c r="J24" s="36">
        <f t="shared" si="5"/>
        <v>173152249</v>
      </c>
      <c r="K24" s="15">
        <v>4211010105</v>
      </c>
      <c r="L24" s="1">
        <v>791655527</v>
      </c>
      <c r="M24" s="1"/>
    </row>
    <row r="25" spans="2:14" x14ac:dyDescent="0.25">
      <c r="B25" s="82"/>
      <c r="C25" s="78"/>
      <c r="D25" s="79" t="s">
        <v>61</v>
      </c>
      <c r="E25" s="18">
        <v>0</v>
      </c>
      <c r="F25" s="18">
        <f>+I25-E25</f>
        <v>0</v>
      </c>
      <c r="G25" s="18">
        <f t="shared" si="3"/>
        <v>0</v>
      </c>
      <c r="H25" s="18">
        <v>0</v>
      </c>
      <c r="I25" s="18"/>
      <c r="J25" s="16">
        <f t="shared" si="5"/>
        <v>0</v>
      </c>
      <c r="K25" s="15"/>
    </row>
    <row r="26" spans="2:14" x14ac:dyDescent="0.25">
      <c r="B26" s="82"/>
      <c r="C26" s="78"/>
      <c r="D26" s="79" t="s">
        <v>60</v>
      </c>
      <c r="E26" s="18">
        <v>0</v>
      </c>
      <c r="F26" s="18">
        <f>+I26-E26</f>
        <v>0</v>
      </c>
      <c r="G26" s="18">
        <f t="shared" si="3"/>
        <v>0</v>
      </c>
      <c r="H26" s="18">
        <f>+I26</f>
        <v>0</v>
      </c>
      <c r="I26" s="18"/>
      <c r="J26" s="16">
        <f t="shared" si="5"/>
        <v>0</v>
      </c>
      <c r="K26" s="15"/>
    </row>
    <row r="27" spans="2:14" x14ac:dyDescent="0.25">
      <c r="B27" s="82"/>
      <c r="C27" s="78"/>
      <c r="D27" s="79" t="s">
        <v>59</v>
      </c>
      <c r="E27" s="18">
        <v>766977392</v>
      </c>
      <c r="F27" s="18">
        <v>0</v>
      </c>
      <c r="G27" s="18">
        <f t="shared" si="3"/>
        <v>766977392</v>
      </c>
      <c r="H27" s="18">
        <f>+I27</f>
        <v>769945886.27999997</v>
      </c>
      <c r="I27" s="18">
        <v>769945886.27999997</v>
      </c>
      <c r="J27" s="36">
        <f t="shared" si="5"/>
        <v>2968494.2799999714</v>
      </c>
      <c r="K27" s="15" t="s">
        <v>58</v>
      </c>
      <c r="L27" s="1">
        <v>769945886.27999997</v>
      </c>
      <c r="M27" s="56"/>
    </row>
    <row r="28" spans="2:14" x14ac:dyDescent="0.25">
      <c r="B28" s="82"/>
      <c r="C28" s="78"/>
      <c r="D28" s="79" t="s">
        <v>57</v>
      </c>
      <c r="E28" s="18">
        <v>1516689131</v>
      </c>
      <c r="F28" s="18">
        <v>371175743</v>
      </c>
      <c r="G28" s="18">
        <f t="shared" si="3"/>
        <v>1887864874</v>
      </c>
      <c r="H28" s="18">
        <f>+I28</f>
        <v>2709451488</v>
      </c>
      <c r="I28" s="18">
        <v>2709451488</v>
      </c>
      <c r="J28" s="36">
        <f t="shared" si="5"/>
        <v>1192762357</v>
      </c>
      <c r="K28" s="15">
        <v>4211010103</v>
      </c>
      <c r="L28" s="32">
        <v>2709451488</v>
      </c>
      <c r="M28" s="9"/>
    </row>
    <row r="29" spans="2:14" ht="22.5" customHeight="1" x14ac:dyDescent="0.25">
      <c r="B29" s="82"/>
      <c r="C29" s="78"/>
      <c r="D29" s="81" t="s">
        <v>56</v>
      </c>
      <c r="E29" s="18">
        <v>0</v>
      </c>
      <c r="F29" s="18">
        <v>94211422</v>
      </c>
      <c r="G29" s="18">
        <f t="shared" si="3"/>
        <v>94211422</v>
      </c>
      <c r="H29" s="18">
        <f>+I29</f>
        <v>1279131045</v>
      </c>
      <c r="I29" s="18">
        <v>1279131045</v>
      </c>
      <c r="J29" s="16">
        <f t="shared" si="5"/>
        <v>1279131045</v>
      </c>
      <c r="K29" s="15"/>
      <c r="L29" s="55">
        <v>1279131045</v>
      </c>
      <c r="M29" s="32">
        <v>482099716</v>
      </c>
      <c r="N29" s="74">
        <f>+L29-M29</f>
        <v>797031329</v>
      </c>
    </row>
    <row r="30" spans="2:14" ht="18.75" customHeight="1" x14ac:dyDescent="0.25">
      <c r="B30" s="82"/>
      <c r="C30" s="226" t="s">
        <v>55</v>
      </c>
      <c r="D30" s="227"/>
      <c r="E30" s="16">
        <f>SUM(E31:E35)</f>
        <v>794809650</v>
      </c>
      <c r="F30" s="16">
        <f>SUM(F31:F35)</f>
        <v>1858852</v>
      </c>
      <c r="G30" s="16">
        <f>SUM(G31:G35)</f>
        <v>796668502</v>
      </c>
      <c r="H30" s="16">
        <f>SUM(H31:H35)</f>
        <v>1086341333.27</v>
      </c>
      <c r="I30" s="16">
        <f>SUM(I31:I35)</f>
        <v>1086341333.27</v>
      </c>
      <c r="J30" s="16">
        <f t="shared" si="5"/>
        <v>291531683.26999998</v>
      </c>
      <c r="K30" s="15"/>
      <c r="L30" s="2"/>
    </row>
    <row r="31" spans="2:14" x14ac:dyDescent="0.25">
      <c r="B31" s="82"/>
      <c r="C31" s="78"/>
      <c r="D31" s="79" t="s">
        <v>54</v>
      </c>
      <c r="E31" s="18"/>
      <c r="F31" s="18">
        <f>+I31-E31</f>
        <v>0</v>
      </c>
      <c r="G31" s="18">
        <f t="shared" ref="G31:G36" si="6">SUM(E31:F31)</f>
        <v>0</v>
      </c>
      <c r="H31" s="18">
        <f>+I31</f>
        <v>0</v>
      </c>
      <c r="I31" s="26"/>
      <c r="J31" s="16">
        <f t="shared" si="5"/>
        <v>0</v>
      </c>
      <c r="K31" s="15"/>
    </row>
    <row r="32" spans="2:14" x14ac:dyDescent="0.25">
      <c r="B32" s="82"/>
      <c r="C32" s="78"/>
      <c r="D32" s="79" t="s">
        <v>53</v>
      </c>
      <c r="E32" s="18">
        <v>71156654</v>
      </c>
      <c r="F32" s="18">
        <v>2206210</v>
      </c>
      <c r="G32" s="18">
        <f t="shared" si="6"/>
        <v>73362864</v>
      </c>
      <c r="H32" s="18">
        <f>+I32</f>
        <v>73362864</v>
      </c>
      <c r="I32" s="18">
        <v>73362864</v>
      </c>
      <c r="J32" s="16">
        <f t="shared" si="5"/>
        <v>2206210</v>
      </c>
      <c r="K32" s="15" t="s">
        <v>52</v>
      </c>
      <c r="L32" s="1">
        <v>73362864</v>
      </c>
      <c r="M32" s="2"/>
    </row>
    <row r="33" spans="2:14" x14ac:dyDescent="0.25">
      <c r="B33" s="82"/>
      <c r="C33" s="78"/>
      <c r="D33" s="79" t="s">
        <v>51</v>
      </c>
      <c r="E33" s="18">
        <v>263883854</v>
      </c>
      <c r="F33" s="18">
        <v>-347358</v>
      </c>
      <c r="G33" s="18">
        <f t="shared" si="6"/>
        <v>263536496</v>
      </c>
      <c r="H33" s="18">
        <f>+I33</f>
        <v>242652129.88999999</v>
      </c>
      <c r="I33" s="18">
        <v>242652129.88999999</v>
      </c>
      <c r="J33" s="16">
        <f t="shared" si="5"/>
        <v>-21231724.110000014</v>
      </c>
      <c r="K33" s="15" t="s">
        <v>50</v>
      </c>
      <c r="L33" s="1">
        <v>242652129.88999999</v>
      </c>
      <c r="M33" s="2"/>
    </row>
    <row r="34" spans="2:14" x14ac:dyDescent="0.25">
      <c r="B34" s="82"/>
      <c r="C34" s="78"/>
      <c r="D34" s="79" t="s">
        <v>49</v>
      </c>
      <c r="E34" s="18">
        <v>59367050</v>
      </c>
      <c r="F34" s="18">
        <v>0</v>
      </c>
      <c r="G34" s="18">
        <f t="shared" si="6"/>
        <v>59367050</v>
      </c>
      <c r="H34" s="18">
        <f>+I34</f>
        <v>45808598</v>
      </c>
      <c r="I34" s="18">
        <v>45808598</v>
      </c>
      <c r="J34" s="16">
        <f t="shared" si="5"/>
        <v>-13558452</v>
      </c>
      <c r="K34" s="15"/>
      <c r="L34" s="32">
        <v>45808598</v>
      </c>
      <c r="M34" s="2"/>
    </row>
    <row r="35" spans="2:14" x14ac:dyDescent="0.25">
      <c r="B35" s="82"/>
      <c r="C35" s="78"/>
      <c r="D35" s="83" t="s">
        <v>48</v>
      </c>
      <c r="E35" s="54">
        <v>400402092</v>
      </c>
      <c r="F35" s="18">
        <v>0</v>
      </c>
      <c r="G35" s="26">
        <f t="shared" si="6"/>
        <v>400402092</v>
      </c>
      <c r="H35" s="26">
        <f>+I35</f>
        <v>724517741.38</v>
      </c>
      <c r="I35" s="26">
        <v>724517741.38</v>
      </c>
      <c r="J35" s="36">
        <f t="shared" si="5"/>
        <v>324115649.38</v>
      </c>
      <c r="K35" s="15" t="s">
        <v>47</v>
      </c>
      <c r="L35" s="32">
        <v>724517741.38</v>
      </c>
      <c r="M35" s="53">
        <v>724518041.38</v>
      </c>
      <c r="N35" s="56">
        <f>+L35-M35</f>
        <v>-300</v>
      </c>
    </row>
    <row r="36" spans="2:14" x14ac:dyDescent="0.25">
      <c r="B36" s="82"/>
      <c r="C36" s="220" t="s">
        <v>46</v>
      </c>
      <c r="D36" s="221"/>
      <c r="E36" s="18"/>
      <c r="F36" s="18"/>
      <c r="G36" s="18">
        <f t="shared" si="6"/>
        <v>0</v>
      </c>
      <c r="H36" s="18"/>
      <c r="I36" s="52"/>
      <c r="J36" s="36">
        <f t="shared" si="5"/>
        <v>0</v>
      </c>
      <c r="K36" s="15"/>
    </row>
    <row r="37" spans="2:14" x14ac:dyDescent="0.25">
      <c r="B37" s="82"/>
      <c r="C37" s="220" t="s">
        <v>45</v>
      </c>
      <c r="D37" s="221"/>
      <c r="E37" s="51">
        <f>+E38</f>
        <v>0</v>
      </c>
      <c r="F37" s="51">
        <f>+F38</f>
        <v>0</v>
      </c>
      <c r="G37" s="51">
        <f>+G38</f>
        <v>0</v>
      </c>
      <c r="H37" s="51">
        <f>+H38</f>
        <v>0</v>
      </c>
      <c r="I37" s="16">
        <f>+I38</f>
        <v>0</v>
      </c>
      <c r="J37" s="16">
        <f t="shared" si="5"/>
        <v>0</v>
      </c>
      <c r="K37" s="15"/>
    </row>
    <row r="38" spans="2:14" x14ac:dyDescent="0.25">
      <c r="B38" s="82"/>
      <c r="C38" s="78"/>
      <c r="D38" s="79" t="s">
        <v>44</v>
      </c>
      <c r="E38" s="20"/>
      <c r="F38" s="20"/>
      <c r="G38" s="20"/>
      <c r="H38" s="20"/>
      <c r="I38" s="18"/>
      <c r="J38" s="16">
        <f t="shared" si="5"/>
        <v>0</v>
      </c>
      <c r="K38" s="15"/>
    </row>
    <row r="39" spans="2:14" x14ac:dyDescent="0.25">
      <c r="B39" s="82"/>
      <c r="C39" s="225" t="s">
        <v>43</v>
      </c>
      <c r="D39" s="221"/>
      <c r="E39" s="51">
        <f>SUM(E40:E41)</f>
        <v>0</v>
      </c>
      <c r="F39" s="51">
        <f>SUM(F40:F41)</f>
        <v>0</v>
      </c>
      <c r="G39" s="51">
        <f>SUM(G40:G41)</f>
        <v>0</v>
      </c>
      <c r="H39" s="51">
        <f>SUM(H40:H41)</f>
        <v>0</v>
      </c>
      <c r="I39" s="50">
        <f>SUM(I40:I41)</f>
        <v>0</v>
      </c>
      <c r="J39" s="16">
        <f t="shared" si="5"/>
        <v>0</v>
      </c>
      <c r="K39" s="15"/>
    </row>
    <row r="40" spans="2:14" x14ac:dyDescent="0.25">
      <c r="B40" s="82"/>
      <c r="C40" s="78"/>
      <c r="D40" s="79" t="s">
        <v>42</v>
      </c>
      <c r="E40" s="20"/>
      <c r="F40" s="20"/>
      <c r="G40" s="20"/>
      <c r="H40" s="20"/>
      <c r="I40" s="19"/>
      <c r="J40" s="20"/>
      <c r="K40" s="21"/>
    </row>
    <row r="41" spans="2:14" x14ac:dyDescent="0.25">
      <c r="B41" s="82"/>
      <c r="C41" s="78"/>
      <c r="D41" s="79" t="s">
        <v>41</v>
      </c>
      <c r="E41" s="20"/>
      <c r="F41" s="20"/>
      <c r="G41" s="20"/>
      <c r="H41" s="20"/>
      <c r="I41" s="19"/>
      <c r="J41" s="20"/>
      <c r="K41" s="21"/>
    </row>
    <row r="42" spans="2:14" ht="6" customHeight="1" x14ac:dyDescent="0.25">
      <c r="B42" s="82"/>
      <c r="C42" s="76"/>
      <c r="D42" s="77"/>
      <c r="E42" s="20"/>
      <c r="F42" s="20"/>
      <c r="G42" s="20"/>
      <c r="H42" s="20"/>
      <c r="I42" s="19"/>
      <c r="J42" s="20"/>
      <c r="K42" s="21"/>
    </row>
    <row r="43" spans="2:14" x14ac:dyDescent="0.25">
      <c r="B43" s="217" t="s">
        <v>40</v>
      </c>
      <c r="C43" s="218"/>
      <c r="D43" s="230"/>
      <c r="E43" s="49">
        <f t="shared" ref="E43:J43" si="7">+E10+E11+E12+E13+E14+E15+E16+E17+E30+E36+E37+E39</f>
        <v>31347682513</v>
      </c>
      <c r="F43" s="48">
        <f>+F10+F11+F12+F13+F14+F15+F16+F17+F30+F36+F37+F39</f>
        <v>1867139162.5999999</v>
      </c>
      <c r="G43" s="48">
        <f>+G10+G11+G12+G13+G14+G15+G16+G17+G30+G36+G37+G39</f>
        <v>33214821675.599998</v>
      </c>
      <c r="H43" s="48">
        <f t="shared" si="7"/>
        <v>34322016017.829998</v>
      </c>
      <c r="I43" s="47">
        <f>+I10+I11+I12+I13+I14+I15+I16+I17+I30+I36+I37+I39</f>
        <v>34322016017.829998</v>
      </c>
      <c r="J43" s="48">
        <f t="shared" si="7"/>
        <v>2974333504.8299985</v>
      </c>
      <c r="K43" s="42"/>
      <c r="L43" s="32">
        <v>34321046046.119999</v>
      </c>
      <c r="M43" s="2">
        <f>+I43-L43</f>
        <v>969971.70999908447</v>
      </c>
    </row>
    <row r="44" spans="2:14" x14ac:dyDescent="0.25">
      <c r="B44" s="231" t="s">
        <v>39</v>
      </c>
      <c r="C44" s="220"/>
      <c r="D44" s="221"/>
      <c r="E44" s="49"/>
      <c r="F44" s="48"/>
      <c r="G44" s="48"/>
      <c r="H44" s="48"/>
      <c r="I44" s="47"/>
      <c r="J44" s="46"/>
      <c r="K44" s="42"/>
    </row>
    <row r="45" spans="2:14" ht="6" customHeight="1" x14ac:dyDescent="0.25">
      <c r="B45" s="224"/>
      <c r="C45" s="232"/>
      <c r="D45" s="229"/>
      <c r="E45" s="49"/>
      <c r="F45" s="48"/>
      <c r="G45" s="48"/>
      <c r="H45" s="48"/>
      <c r="I45" s="47"/>
      <c r="J45" s="46"/>
      <c r="K45" s="42"/>
    </row>
    <row r="46" spans="2:14" x14ac:dyDescent="0.25">
      <c r="B46" s="217" t="s">
        <v>38</v>
      </c>
      <c r="C46" s="218"/>
      <c r="D46" s="230"/>
      <c r="E46" s="45"/>
      <c r="F46" s="45"/>
      <c r="G46" s="45"/>
      <c r="H46" s="45"/>
      <c r="I46" s="44"/>
      <c r="J46" s="43">
        <f>+J43</f>
        <v>2974333504.8299985</v>
      </c>
      <c r="K46" s="42"/>
    </row>
    <row r="47" spans="2:14" ht="5.25" customHeight="1" x14ac:dyDescent="0.25">
      <c r="B47" s="82"/>
      <c r="C47" s="76"/>
      <c r="D47" s="77"/>
      <c r="E47" s="41"/>
      <c r="F47" s="40"/>
      <c r="G47" s="40"/>
      <c r="H47" s="40"/>
      <c r="I47" s="41"/>
      <c r="J47" s="40"/>
      <c r="K47" s="39"/>
    </row>
    <row r="48" spans="2:14" x14ac:dyDescent="0.25">
      <c r="B48" s="217" t="s">
        <v>37</v>
      </c>
      <c r="C48" s="218"/>
      <c r="D48" s="230"/>
      <c r="E48" s="19"/>
      <c r="F48" s="19"/>
      <c r="G48" s="19"/>
      <c r="H48" s="19"/>
      <c r="I48" s="38"/>
      <c r="J48" s="19"/>
      <c r="K48" s="17"/>
    </row>
    <row r="49" spans="2:14" x14ac:dyDescent="0.25">
      <c r="B49" s="82"/>
      <c r="C49" s="192" t="s">
        <v>36</v>
      </c>
      <c r="D49" s="193"/>
      <c r="E49" s="16">
        <f>SUM(E50:E57)</f>
        <v>31715360555</v>
      </c>
      <c r="F49" s="16">
        <f>SUM(F50:F57)</f>
        <v>202971022.95999998</v>
      </c>
      <c r="G49" s="16">
        <f>SUM(G50:G57)</f>
        <v>31918331577.959999</v>
      </c>
      <c r="H49" s="16">
        <f>SUM(H50:H57)</f>
        <v>32280126696.119999</v>
      </c>
      <c r="I49" s="16">
        <f>SUM(I50:I57)</f>
        <v>32280126696.119999</v>
      </c>
      <c r="J49" s="16">
        <f t="shared" ref="J49:J63" si="8">+I49-E49</f>
        <v>564766141.11999893</v>
      </c>
      <c r="K49" s="37"/>
      <c r="L49" s="1"/>
      <c r="M49" s="9"/>
    </row>
    <row r="50" spans="2:14" x14ac:dyDescent="0.25">
      <c r="B50" s="82"/>
      <c r="C50" s="78"/>
      <c r="D50" s="79" t="s">
        <v>35</v>
      </c>
      <c r="E50" s="18">
        <v>18385448004</v>
      </c>
      <c r="F50" s="18">
        <v>0</v>
      </c>
      <c r="G50" s="18">
        <f t="shared" ref="G50:G57" si="9">SUM(E50:F50)</f>
        <v>18385448004</v>
      </c>
      <c r="H50" s="18">
        <f t="shared" ref="H50:H60" si="10">+I50</f>
        <v>18765744064.540001</v>
      </c>
      <c r="I50" s="84">
        <v>18765744064.540001</v>
      </c>
      <c r="J50" s="36">
        <f t="shared" si="8"/>
        <v>380296060.54000092</v>
      </c>
      <c r="K50" s="35" t="s">
        <v>34</v>
      </c>
      <c r="L50" s="32">
        <v>18765744064.540001</v>
      </c>
      <c r="M50">
        <v>4212010101</v>
      </c>
      <c r="N50" s="1">
        <v>17587359481.540001</v>
      </c>
    </row>
    <row r="51" spans="2:14" x14ac:dyDescent="0.25">
      <c r="B51" s="82"/>
      <c r="C51" s="78"/>
      <c r="D51" s="79" t="s">
        <v>33</v>
      </c>
      <c r="E51" s="18">
        <v>3584348363</v>
      </c>
      <c r="F51" s="18">
        <v>0</v>
      </c>
      <c r="G51" s="18">
        <f t="shared" si="9"/>
        <v>3584348363</v>
      </c>
      <c r="H51" s="18">
        <f t="shared" si="10"/>
        <v>3560632828.0999999</v>
      </c>
      <c r="I51" s="84">
        <v>3560632828.0999999</v>
      </c>
      <c r="J51" s="16">
        <f t="shared" si="8"/>
        <v>-23715534.900000095</v>
      </c>
      <c r="K51" s="15" t="s">
        <v>32</v>
      </c>
      <c r="L51" s="32">
        <v>3560632828.0999999</v>
      </c>
      <c r="M51">
        <v>4212010102</v>
      </c>
      <c r="N51" s="1">
        <v>795784443</v>
      </c>
    </row>
    <row r="52" spans="2:14" x14ac:dyDescent="0.25">
      <c r="B52" s="82"/>
      <c r="C52" s="78"/>
      <c r="D52" s="79" t="s">
        <v>31</v>
      </c>
      <c r="E52" s="18">
        <v>3380045882</v>
      </c>
      <c r="F52" s="18">
        <v>26239141</v>
      </c>
      <c r="G52" s="18">
        <f t="shared" si="9"/>
        <v>3406285023</v>
      </c>
      <c r="H52" s="33">
        <f t="shared" si="10"/>
        <v>3406285023</v>
      </c>
      <c r="I52" s="88">
        <v>3406285023</v>
      </c>
      <c r="J52" s="16">
        <f t="shared" si="8"/>
        <v>26239141</v>
      </c>
      <c r="K52" s="35" t="s">
        <v>30</v>
      </c>
      <c r="L52" s="32">
        <v>3406285023</v>
      </c>
      <c r="M52">
        <v>4212010103</v>
      </c>
      <c r="N52" s="1">
        <v>382600140</v>
      </c>
    </row>
    <row r="53" spans="2:14" ht="39" customHeight="1" x14ac:dyDescent="0.25">
      <c r="B53" s="82"/>
      <c r="C53" s="78"/>
      <c r="D53" s="81" t="s">
        <v>29</v>
      </c>
      <c r="E53" s="18">
        <v>3096628697</v>
      </c>
      <c r="F53" s="18">
        <v>22543545</v>
      </c>
      <c r="G53" s="18">
        <f t="shared" si="9"/>
        <v>3119172242</v>
      </c>
      <c r="H53" s="33">
        <f t="shared" si="10"/>
        <v>3119172242</v>
      </c>
      <c r="I53" s="87">
        <v>3119172242</v>
      </c>
      <c r="J53" s="16">
        <f t="shared" si="8"/>
        <v>22543545</v>
      </c>
      <c r="K53" s="15" t="s">
        <v>28</v>
      </c>
      <c r="L53" s="32">
        <v>3119172242</v>
      </c>
      <c r="N53" s="9">
        <f>SUM(N50:N52)</f>
        <v>18765744064.540001</v>
      </c>
    </row>
    <row r="54" spans="2:14" x14ac:dyDescent="0.25">
      <c r="B54" s="82"/>
      <c r="C54" s="78"/>
      <c r="D54" s="79" t="s">
        <v>27</v>
      </c>
      <c r="E54" s="18">
        <v>1107048507</v>
      </c>
      <c r="F54" s="18">
        <v>30828394</v>
      </c>
      <c r="G54" s="18">
        <f t="shared" si="9"/>
        <v>1137876901</v>
      </c>
      <c r="H54" s="18">
        <f t="shared" si="10"/>
        <v>1137876881</v>
      </c>
      <c r="I54" s="87">
        <v>1137876881</v>
      </c>
      <c r="J54" s="16">
        <f t="shared" si="8"/>
        <v>30828374</v>
      </c>
      <c r="K54" s="35" t="s">
        <v>26</v>
      </c>
      <c r="L54" s="32">
        <v>1137876881</v>
      </c>
      <c r="M54">
        <v>4212010401</v>
      </c>
      <c r="N54" s="1">
        <v>-604667080</v>
      </c>
    </row>
    <row r="55" spans="2:14" x14ac:dyDescent="0.25">
      <c r="B55" s="82"/>
      <c r="C55" s="78"/>
      <c r="D55" s="83" t="s">
        <v>25</v>
      </c>
      <c r="E55" s="18">
        <v>207900219</v>
      </c>
      <c r="F55" s="18">
        <v>167942.96</v>
      </c>
      <c r="G55" s="18">
        <f t="shared" si="9"/>
        <v>208068161.96000001</v>
      </c>
      <c r="H55" s="18">
        <f t="shared" si="10"/>
        <v>213282774.47999999</v>
      </c>
      <c r="I55" s="87">
        <v>213282774.47999999</v>
      </c>
      <c r="J55" s="16">
        <f t="shared" si="8"/>
        <v>5382555.4799999893</v>
      </c>
      <c r="K55" s="15" t="s">
        <v>24</v>
      </c>
      <c r="L55" s="32">
        <v>213282774.47999999</v>
      </c>
      <c r="M55">
        <v>4212010402</v>
      </c>
      <c r="N55" s="1">
        <v>-369502269</v>
      </c>
    </row>
    <row r="56" spans="2:14" ht="31.5" customHeight="1" x14ac:dyDescent="0.25">
      <c r="B56" s="82"/>
      <c r="C56" s="78"/>
      <c r="D56" s="81" t="s">
        <v>23</v>
      </c>
      <c r="E56" s="18">
        <v>101548770</v>
      </c>
      <c r="F56" s="18">
        <v>108323204</v>
      </c>
      <c r="G56" s="18">
        <f t="shared" si="9"/>
        <v>209871974</v>
      </c>
      <c r="H56" s="18">
        <f>+I56</f>
        <v>209871974</v>
      </c>
      <c r="I56" s="87">
        <v>209871974</v>
      </c>
      <c r="J56" s="16" t="s">
        <v>98</v>
      </c>
      <c r="K56" s="15" t="s">
        <v>22</v>
      </c>
      <c r="L56" s="32">
        <v>209871974</v>
      </c>
      <c r="M56">
        <v>4212010403</v>
      </c>
      <c r="N56" s="1">
        <v>-21648890</v>
      </c>
    </row>
    <row r="57" spans="2:14" x14ac:dyDescent="0.25">
      <c r="B57" s="82"/>
      <c r="C57" s="78"/>
      <c r="D57" s="34" t="s">
        <v>21</v>
      </c>
      <c r="E57" s="18">
        <v>1852392113</v>
      </c>
      <c r="F57" s="18">
        <v>14868796</v>
      </c>
      <c r="G57" s="18">
        <f t="shared" si="9"/>
        <v>1867260909</v>
      </c>
      <c r="H57" s="18">
        <f t="shared" si="10"/>
        <v>1867260909</v>
      </c>
      <c r="I57" s="87">
        <v>1867260909</v>
      </c>
      <c r="J57" s="16">
        <f t="shared" si="8"/>
        <v>14868796</v>
      </c>
      <c r="K57" s="15" t="s">
        <v>20</v>
      </c>
      <c r="L57" s="32">
        <v>1867260909</v>
      </c>
      <c r="M57">
        <v>4212010404</v>
      </c>
      <c r="N57" s="1">
        <v>-142058642</v>
      </c>
    </row>
    <row r="58" spans="2:14" x14ac:dyDescent="0.25">
      <c r="B58" s="82"/>
      <c r="C58" s="192" t="s">
        <v>19</v>
      </c>
      <c r="D58" s="193"/>
      <c r="E58" s="16">
        <v>6947145347</v>
      </c>
      <c r="F58" s="16">
        <f>SUM(F59:F62)</f>
        <v>2724261576.04</v>
      </c>
      <c r="G58" s="16">
        <f>SUM(G59:G62)</f>
        <v>9671406923.0400009</v>
      </c>
      <c r="H58" s="16">
        <f t="shared" si="10"/>
        <v>13403078809.41</v>
      </c>
      <c r="I58" s="85">
        <v>13403078809.41</v>
      </c>
      <c r="J58" s="16">
        <f t="shared" si="8"/>
        <v>6455933462.4099998</v>
      </c>
      <c r="K58" s="15"/>
      <c r="L58" s="1">
        <f>+L59+L60</f>
        <v>13403078809.41</v>
      </c>
      <c r="M58" s="2"/>
      <c r="N58" s="1">
        <f>SUM(N54:N57)</f>
        <v>-1137876881</v>
      </c>
    </row>
    <row r="59" spans="2:14" x14ac:dyDescent="0.25">
      <c r="B59" s="82"/>
      <c r="C59" s="78"/>
      <c r="D59" s="79" t="s">
        <v>18</v>
      </c>
      <c r="E59" s="18">
        <v>2788966533</v>
      </c>
      <c r="F59" s="18">
        <v>0</v>
      </c>
      <c r="G59" s="18">
        <f>SUM(E59:F59)</f>
        <v>2788966533</v>
      </c>
      <c r="H59" s="18">
        <f t="shared" si="10"/>
        <v>3026150309.4899998</v>
      </c>
      <c r="I59" s="86">
        <v>3026150309.4899998</v>
      </c>
      <c r="J59" s="16">
        <f t="shared" si="8"/>
        <v>237183776.48999977</v>
      </c>
      <c r="K59" s="15" t="s">
        <v>17</v>
      </c>
      <c r="L59" s="1">
        <v>3026150309.4899998</v>
      </c>
      <c r="M59" s="1">
        <v>3026150309.4899998</v>
      </c>
      <c r="N59" s="9">
        <v>-13403078809.41</v>
      </c>
    </row>
    <row r="60" spans="2:14" x14ac:dyDescent="0.25">
      <c r="B60" s="82"/>
      <c r="C60" s="78"/>
      <c r="D60" s="79" t="s">
        <v>16</v>
      </c>
      <c r="E60" s="18">
        <v>4158178814</v>
      </c>
      <c r="F60" s="18">
        <f>1591561293+1132868226-167942.96</f>
        <v>2724261576.04</v>
      </c>
      <c r="G60" s="26">
        <f>SUM(E60:F60)</f>
        <v>6882440390.04</v>
      </c>
      <c r="H60" s="26">
        <f t="shared" si="10"/>
        <v>10376928499.92</v>
      </c>
      <c r="I60" s="86">
        <v>10376928499.92</v>
      </c>
      <c r="J60" s="16">
        <f t="shared" si="8"/>
        <v>6218749685.9200001</v>
      </c>
      <c r="K60" s="15"/>
      <c r="L60" s="32">
        <v>10376928499.92</v>
      </c>
      <c r="M60" s="1">
        <f>+N59+M59</f>
        <v>-10376928499.92</v>
      </c>
      <c r="N60" s="1"/>
    </row>
    <row r="61" spans="2:14" x14ac:dyDescent="0.25">
      <c r="B61" s="82"/>
      <c r="C61" s="78"/>
      <c r="D61" s="79" t="s">
        <v>15</v>
      </c>
      <c r="E61" s="18"/>
      <c r="F61" s="18"/>
      <c r="G61" s="18">
        <f>SUM(E61:F61)</f>
        <v>0</v>
      </c>
      <c r="H61" s="18"/>
      <c r="I61" s="18"/>
      <c r="J61" s="16">
        <f t="shared" si="8"/>
        <v>0</v>
      </c>
      <c r="K61" s="15"/>
      <c r="L61" s="1"/>
    </row>
    <row r="62" spans="2:14" x14ac:dyDescent="0.25">
      <c r="B62" s="82"/>
      <c r="C62" s="78"/>
      <c r="D62" s="79" t="s">
        <v>14</v>
      </c>
      <c r="E62" s="18"/>
      <c r="F62" s="18"/>
      <c r="G62" s="18">
        <f>SUM(E62:F62)</f>
        <v>0</v>
      </c>
      <c r="H62" s="18"/>
      <c r="I62" s="33"/>
      <c r="J62" s="16">
        <f t="shared" si="8"/>
        <v>0</v>
      </c>
      <c r="K62" s="15"/>
      <c r="L62" s="32"/>
    </row>
    <row r="63" spans="2:14" x14ac:dyDescent="0.25">
      <c r="B63" s="82"/>
      <c r="C63" s="192" t="s">
        <v>13</v>
      </c>
      <c r="D63" s="193"/>
      <c r="E63" s="16">
        <f>SUM(E64:E65)</f>
        <v>7353025</v>
      </c>
      <c r="F63" s="18">
        <v>0</v>
      </c>
      <c r="G63" s="26">
        <f>SUM(E63:F63)</f>
        <v>7353025</v>
      </c>
      <c r="H63" s="18">
        <f>+I63</f>
        <v>7726002</v>
      </c>
      <c r="I63" s="24">
        <f>SUM(I64:I65)</f>
        <v>7726002</v>
      </c>
      <c r="J63" s="16">
        <f t="shared" si="8"/>
        <v>372977</v>
      </c>
      <c r="K63" s="15"/>
      <c r="L63" s="32">
        <v>7726002</v>
      </c>
    </row>
    <row r="64" spans="2:14" ht="28.5" customHeight="1" x14ac:dyDescent="0.25">
      <c r="B64" s="82"/>
      <c r="C64" s="78"/>
      <c r="D64" s="81" t="s">
        <v>12</v>
      </c>
      <c r="E64" s="18"/>
      <c r="F64" s="18"/>
      <c r="G64" s="18"/>
      <c r="H64" s="18"/>
      <c r="I64" s="18"/>
      <c r="J64" s="16"/>
      <c r="K64" s="15"/>
    </row>
    <row r="65" spans="1:13" x14ac:dyDescent="0.25">
      <c r="B65" s="82"/>
      <c r="C65" s="78"/>
      <c r="D65" s="79" t="s">
        <v>11</v>
      </c>
      <c r="E65" s="18">
        <v>7353025</v>
      </c>
      <c r="F65" s="18">
        <v>0</v>
      </c>
      <c r="G65" s="26">
        <f>SUM(E65:F65)</f>
        <v>7353025</v>
      </c>
      <c r="H65" s="18">
        <f>+I65</f>
        <v>7726002</v>
      </c>
      <c r="I65" s="31">
        <v>7726002</v>
      </c>
      <c r="J65" s="16">
        <f>+I65-E65</f>
        <v>372977</v>
      </c>
      <c r="K65" s="15">
        <v>4213101022</v>
      </c>
      <c r="L65" s="32">
        <v>7726002</v>
      </c>
      <c r="M65" s="9"/>
    </row>
    <row r="66" spans="1:13" x14ac:dyDescent="0.25">
      <c r="B66" s="82"/>
      <c r="C66" s="192" t="s">
        <v>10</v>
      </c>
      <c r="D66" s="193"/>
      <c r="E66" s="18"/>
      <c r="F66" s="18"/>
      <c r="G66" s="18"/>
      <c r="H66" s="18"/>
      <c r="I66" s="18"/>
      <c r="J66" s="18"/>
      <c r="K66" s="17"/>
    </row>
    <row r="67" spans="1:13" x14ac:dyDescent="0.25">
      <c r="B67" s="82"/>
      <c r="C67" s="192" t="s">
        <v>9</v>
      </c>
      <c r="D67" s="193"/>
      <c r="E67" s="18"/>
      <c r="F67" s="18"/>
      <c r="G67" s="18"/>
      <c r="H67" s="18"/>
      <c r="I67" s="18"/>
      <c r="J67" s="18"/>
      <c r="K67" s="17"/>
    </row>
    <row r="68" spans="1:13" ht="6.75" customHeight="1" x14ac:dyDescent="0.25">
      <c r="B68" s="82"/>
      <c r="C68" s="228"/>
      <c r="D68" s="229"/>
      <c r="E68" s="27"/>
      <c r="F68" s="27"/>
      <c r="G68" s="27"/>
      <c r="H68" s="27"/>
      <c r="I68" s="27"/>
      <c r="J68" s="27"/>
      <c r="K68" s="12"/>
    </row>
    <row r="69" spans="1:13" x14ac:dyDescent="0.25">
      <c r="A69" s="30"/>
      <c r="B69" s="217" t="s">
        <v>8</v>
      </c>
      <c r="C69" s="218"/>
      <c r="D69" s="230"/>
      <c r="E69" s="29">
        <f t="shared" ref="E69:J69" si="11">+E49+E58+E63+E66+E67</f>
        <v>38669858927</v>
      </c>
      <c r="F69" s="29">
        <f>+F49+F58+F63+F66+F67</f>
        <v>2927232599</v>
      </c>
      <c r="G69" s="29">
        <f t="shared" si="11"/>
        <v>41597091526</v>
      </c>
      <c r="H69" s="29">
        <f t="shared" si="11"/>
        <v>45690931507.529999</v>
      </c>
      <c r="I69" s="29">
        <f>+I49+I58+I63+I66+I67</f>
        <v>45690931507.529999</v>
      </c>
      <c r="J69" s="29">
        <f t="shared" si="11"/>
        <v>7021072580.5299988</v>
      </c>
      <c r="K69" s="28"/>
    </row>
    <row r="70" spans="1:13" ht="4.5" customHeight="1" x14ac:dyDescent="0.25">
      <c r="B70" s="82"/>
      <c r="C70" s="228"/>
      <c r="D70" s="229"/>
      <c r="E70" s="27"/>
      <c r="F70" s="27"/>
      <c r="G70" s="27"/>
      <c r="H70" s="27"/>
      <c r="I70" s="27"/>
      <c r="J70" s="27"/>
      <c r="K70" s="12"/>
    </row>
    <row r="71" spans="1:13" x14ac:dyDescent="0.25">
      <c r="B71" s="217" t="s">
        <v>7</v>
      </c>
      <c r="C71" s="218"/>
      <c r="D71" s="230"/>
      <c r="E71" s="18"/>
      <c r="F71" s="18"/>
      <c r="G71" s="18"/>
      <c r="H71" s="18"/>
      <c r="I71" s="26"/>
      <c r="J71" s="26"/>
      <c r="K71" s="25"/>
    </row>
    <row r="72" spans="1:13" x14ac:dyDescent="0.25">
      <c r="B72" s="82"/>
      <c r="C72" s="192" t="s">
        <v>6</v>
      </c>
      <c r="D72" s="193"/>
      <c r="E72" s="18"/>
      <c r="F72" s="18"/>
      <c r="G72" s="18">
        <f>SUM(E72:F72)</f>
        <v>0</v>
      </c>
      <c r="H72" s="18">
        <f>+I72</f>
        <v>0</v>
      </c>
      <c r="I72" s="18">
        <v>0</v>
      </c>
      <c r="J72" s="16">
        <f>+I72-E72</f>
        <v>0</v>
      </c>
      <c r="K72" s="15"/>
      <c r="M72" s="4"/>
    </row>
    <row r="73" spans="1:13" ht="5.25" customHeight="1" x14ac:dyDescent="0.25">
      <c r="B73" s="82"/>
      <c r="C73" s="228"/>
      <c r="D73" s="229"/>
      <c r="E73" s="20"/>
      <c r="F73" s="20"/>
      <c r="G73" s="20"/>
      <c r="H73" s="20"/>
      <c r="I73" s="19"/>
      <c r="J73" s="20"/>
      <c r="K73" s="21"/>
    </row>
    <row r="74" spans="1:13" x14ac:dyDescent="0.25">
      <c r="B74" s="217" t="s">
        <v>5</v>
      </c>
      <c r="C74" s="218"/>
      <c r="D74" s="230"/>
      <c r="E74" s="23">
        <f t="shared" ref="E74:J74" si="12">+E43+E69+E72</f>
        <v>70017541440</v>
      </c>
      <c r="F74" s="24">
        <f t="shared" si="12"/>
        <v>4794371761.6000004</v>
      </c>
      <c r="G74" s="24">
        <f t="shared" si="12"/>
        <v>74811913201.600006</v>
      </c>
      <c r="H74" s="24">
        <f>+H43+H69+H72</f>
        <v>80012947525.360001</v>
      </c>
      <c r="I74" s="24">
        <f>+I43+I69+I72</f>
        <v>80012947525.360001</v>
      </c>
      <c r="J74" s="23">
        <f t="shared" si="12"/>
        <v>9995406085.3599968</v>
      </c>
      <c r="K74" s="22"/>
      <c r="L74" s="9"/>
      <c r="M74" s="2">
        <f>+I74-H74</f>
        <v>0</v>
      </c>
    </row>
    <row r="75" spans="1:13" ht="3.75" customHeight="1" x14ac:dyDescent="0.25">
      <c r="B75" s="82"/>
      <c r="C75" s="228"/>
      <c r="D75" s="229"/>
      <c r="E75" s="20"/>
      <c r="F75" s="20"/>
      <c r="G75" s="20"/>
      <c r="H75" s="20"/>
      <c r="I75" s="19"/>
      <c r="J75" s="20"/>
      <c r="K75" s="21"/>
    </row>
    <row r="76" spans="1:13" ht="13.5" customHeight="1" x14ac:dyDescent="0.25">
      <c r="B76" s="82"/>
      <c r="C76" s="235" t="s">
        <v>4</v>
      </c>
      <c r="D76" s="230"/>
      <c r="E76" s="20"/>
      <c r="F76" s="18"/>
      <c r="G76" s="20"/>
      <c r="H76" s="20"/>
      <c r="I76" s="19"/>
      <c r="J76" s="19"/>
      <c r="K76" s="17"/>
    </row>
    <row r="77" spans="1:13" ht="25.5" customHeight="1" x14ac:dyDescent="0.25">
      <c r="B77" s="82"/>
      <c r="C77" s="236" t="s">
        <v>3</v>
      </c>
      <c r="D77" s="237"/>
      <c r="E77" s="18"/>
      <c r="F77" s="18">
        <v>0</v>
      </c>
      <c r="G77" s="18">
        <f>SUM(E77:F77)</f>
        <v>0</v>
      </c>
      <c r="H77" s="18">
        <f>+I77</f>
        <v>0</v>
      </c>
      <c r="I77" s="18">
        <v>0</v>
      </c>
      <c r="J77" s="16">
        <f>+I77-E77</f>
        <v>0</v>
      </c>
      <c r="K77" s="15"/>
    </row>
    <row r="78" spans="1:13" ht="27" customHeight="1" x14ac:dyDescent="0.25">
      <c r="B78" s="82"/>
      <c r="C78" s="236" t="s">
        <v>2</v>
      </c>
      <c r="D78" s="237"/>
      <c r="E78" s="18"/>
      <c r="F78" s="18"/>
      <c r="G78" s="18"/>
      <c r="H78" s="18"/>
      <c r="I78" s="18"/>
      <c r="J78" s="18"/>
      <c r="K78" s="17"/>
    </row>
    <row r="79" spans="1:13" x14ac:dyDescent="0.25">
      <c r="B79" s="82"/>
      <c r="C79" s="235" t="s">
        <v>1</v>
      </c>
      <c r="D79" s="230"/>
      <c r="E79" s="16">
        <f>SUM(E77:E78)</f>
        <v>0</v>
      </c>
      <c r="F79" s="16">
        <f>SUM(F77:F78)</f>
        <v>0</v>
      </c>
      <c r="G79" s="16">
        <f>SUM(G77:G78)</f>
        <v>0</v>
      </c>
      <c r="H79" s="16">
        <f>SUM(H77:H78)</f>
        <v>0</v>
      </c>
      <c r="I79" s="16">
        <f>SUM(I77:I78)</f>
        <v>0</v>
      </c>
      <c r="J79" s="16">
        <f>+I79-E79</f>
        <v>0</v>
      </c>
      <c r="K79" s="15"/>
    </row>
    <row r="80" spans="1:13" ht="6.75" customHeight="1" thickBot="1" x14ac:dyDescent="0.3">
      <c r="B80" s="14"/>
      <c r="C80" s="233"/>
      <c r="D80" s="234"/>
      <c r="E80" s="13"/>
      <c r="F80" s="13"/>
      <c r="G80" s="13"/>
      <c r="H80" s="13"/>
      <c r="I80" s="13"/>
      <c r="J80" s="13"/>
      <c r="K80" s="12"/>
    </row>
    <row r="81" spans="4:10" x14ac:dyDescent="0.25">
      <c r="I81" s="4">
        <v>-80012947525.360001</v>
      </c>
    </row>
    <row r="82" spans="4:10" x14ac:dyDescent="0.25">
      <c r="D82" s="2" t="s">
        <v>0</v>
      </c>
      <c r="E82" s="7" t="s">
        <v>0</v>
      </c>
      <c r="F82" s="4" t="s">
        <v>0</v>
      </c>
      <c r="G82" s="11"/>
      <c r="H82" s="3"/>
      <c r="I82" s="4">
        <v>80011977553.649994</v>
      </c>
      <c r="J82" s="5"/>
    </row>
    <row r="83" spans="4:10" x14ac:dyDescent="0.25">
      <c r="E83" s="10"/>
      <c r="F83" s="4" t="s">
        <v>0</v>
      </c>
      <c r="H83" s="5"/>
      <c r="I83" s="4">
        <f>+I74-I82</f>
        <v>969971.71000671387</v>
      </c>
      <c r="J83" s="2"/>
    </row>
    <row r="84" spans="4:10" x14ac:dyDescent="0.25">
      <c r="E84" s="9" t="s">
        <v>0</v>
      </c>
      <c r="F84" s="4" t="s">
        <v>0</v>
      </c>
      <c r="H84" s="5"/>
      <c r="I84" s="8">
        <f>+I74+I81</f>
        <v>0</v>
      </c>
      <c r="J84" s="1"/>
    </row>
    <row r="85" spans="4:10" x14ac:dyDescent="0.25">
      <c r="F85" s="7" t="s">
        <v>0</v>
      </c>
      <c r="H85" s="2"/>
      <c r="I85" s="6">
        <f>+I81+I82</f>
        <v>-969971.71000671387</v>
      </c>
    </row>
    <row r="86" spans="4:10" x14ac:dyDescent="0.25">
      <c r="F86" s="2" t="s">
        <v>0</v>
      </c>
      <c r="H86" s="5" t="s">
        <v>0</v>
      </c>
      <c r="I86" s="4"/>
    </row>
    <row r="87" spans="4:10" x14ac:dyDescent="0.25">
      <c r="H87" s="2"/>
      <c r="I87" s="4">
        <f>+I74+I81</f>
        <v>0</v>
      </c>
    </row>
    <row r="89" spans="4:10" x14ac:dyDescent="0.25">
      <c r="H89" s="3"/>
      <c r="I89" s="2"/>
    </row>
    <row r="90" spans="4:10" x14ac:dyDescent="0.25">
      <c r="H90" s="1"/>
    </row>
  </sheetData>
  <mergeCells count="52">
    <mergeCell ref="C80:D80"/>
    <mergeCell ref="B69:D69"/>
    <mergeCell ref="C70:D70"/>
    <mergeCell ref="B71:D71"/>
    <mergeCell ref="C72:D72"/>
    <mergeCell ref="C73:D73"/>
    <mergeCell ref="B74:D74"/>
    <mergeCell ref="C75:D75"/>
    <mergeCell ref="C76:D76"/>
    <mergeCell ref="C77:D77"/>
    <mergeCell ref="C78:D78"/>
    <mergeCell ref="C79:D79"/>
    <mergeCell ref="C68:D68"/>
    <mergeCell ref="C39:D39"/>
    <mergeCell ref="B43:D43"/>
    <mergeCell ref="B44:D44"/>
    <mergeCell ref="B45:D45"/>
    <mergeCell ref="B46:D46"/>
    <mergeCell ref="B48:D48"/>
    <mergeCell ref="C49:D49"/>
    <mergeCell ref="C58:D58"/>
    <mergeCell ref="C63:D63"/>
    <mergeCell ref="C66:D66"/>
    <mergeCell ref="C67:D67"/>
    <mergeCell ref="B17:B18"/>
    <mergeCell ref="C17:D17"/>
    <mergeCell ref="C18:D18"/>
    <mergeCell ref="C30:D30"/>
    <mergeCell ref="C36:D36"/>
    <mergeCell ref="C37:D37"/>
    <mergeCell ref="C11:D11"/>
    <mergeCell ref="C12:D12"/>
    <mergeCell ref="C13:D13"/>
    <mergeCell ref="C14:D14"/>
    <mergeCell ref="C15:D15"/>
    <mergeCell ref="C16:D16"/>
    <mergeCell ref="C10:D10"/>
    <mergeCell ref="B2:J2"/>
    <mergeCell ref="B3:J3"/>
    <mergeCell ref="B4:J4"/>
    <mergeCell ref="B5:J5"/>
    <mergeCell ref="B6:D6"/>
    <mergeCell ref="E6:I6"/>
    <mergeCell ref="J6:J8"/>
    <mergeCell ref="B7:D7"/>
    <mergeCell ref="E7:E8"/>
    <mergeCell ref="F7:F8"/>
    <mergeCell ref="G7:G8"/>
    <mergeCell ref="H7:H8"/>
    <mergeCell ref="I7:I8"/>
    <mergeCell ref="B8:D8"/>
    <mergeCell ref="B9:D9"/>
  </mergeCells>
  <printOptions horizontalCentered="1"/>
  <pageMargins left="0" right="0" top="0" bottom="0" header="0.31496062992125984" footer="0.31496062992125984"/>
  <pageSetup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M93"/>
  <sheetViews>
    <sheetView showGridLines="0" topLeftCell="H1" zoomScaleNormal="100" workbookViewId="0">
      <selection activeCell="C18" sqref="C18:D18"/>
    </sheetView>
  </sheetViews>
  <sheetFormatPr baseColWidth="10" defaultRowHeight="15" x14ac:dyDescent="0.25"/>
  <cols>
    <col min="1" max="1" width="2.85546875" customWidth="1"/>
    <col min="2" max="2" width="4.85546875" customWidth="1"/>
    <col min="3" max="3" width="2.7109375" customWidth="1"/>
    <col min="4" max="4" width="58.140625" customWidth="1"/>
    <col min="5" max="5" width="16.42578125" hidden="1" customWidth="1"/>
    <col min="6" max="6" width="15.42578125" hidden="1" customWidth="1"/>
    <col min="7" max="7" width="18.140625" hidden="1" customWidth="1"/>
    <col min="8" max="9" width="15.140625" customWidth="1"/>
    <col min="10" max="10" width="15.7109375" customWidth="1"/>
    <col min="11" max="11" width="16.85546875" customWidth="1"/>
    <col min="12" max="12" width="15.140625" bestFit="1" customWidth="1"/>
  </cols>
  <sheetData>
    <row r="1" spans="2:13" ht="15.75" thickBot="1" x14ac:dyDescent="0.3">
      <c r="B1" s="71"/>
      <c r="C1" s="93"/>
    </row>
    <row r="2" spans="2:13" x14ac:dyDescent="0.25">
      <c r="B2" s="194" t="s">
        <v>96</v>
      </c>
      <c r="C2" s="195"/>
      <c r="D2" s="195"/>
      <c r="E2" s="195"/>
      <c r="F2" s="195"/>
      <c r="G2" s="195"/>
      <c r="H2" s="195"/>
      <c r="I2" s="195"/>
      <c r="J2" s="196"/>
    </row>
    <row r="3" spans="2:13" ht="14.25" customHeight="1" x14ac:dyDescent="0.25">
      <c r="B3" s="197" t="s">
        <v>95</v>
      </c>
      <c r="C3" s="198"/>
      <c r="D3" s="198"/>
      <c r="E3" s="198"/>
      <c r="F3" s="198"/>
      <c r="G3" s="198"/>
      <c r="H3" s="198"/>
      <c r="I3" s="198"/>
      <c r="J3" s="199"/>
    </row>
    <row r="4" spans="2:13" x14ac:dyDescent="0.25">
      <c r="B4" s="197" t="s">
        <v>100</v>
      </c>
      <c r="C4" s="198"/>
      <c r="D4" s="198"/>
      <c r="E4" s="198"/>
      <c r="F4" s="198"/>
      <c r="G4" s="198"/>
      <c r="H4" s="198"/>
      <c r="I4" s="198"/>
      <c r="J4" s="199"/>
    </row>
    <row r="5" spans="2:13" ht="12.75" customHeight="1" thickBot="1" x14ac:dyDescent="0.3">
      <c r="B5" s="200" t="s">
        <v>94</v>
      </c>
      <c r="C5" s="201"/>
      <c r="D5" s="201"/>
      <c r="E5" s="201"/>
      <c r="F5" s="201"/>
      <c r="G5" s="201"/>
      <c r="H5" s="201"/>
      <c r="I5" s="201"/>
      <c r="J5" s="202"/>
    </row>
    <row r="6" spans="2:13" ht="15.75" thickBot="1" x14ac:dyDescent="0.3">
      <c r="B6" s="203"/>
      <c r="C6" s="204"/>
      <c r="D6" s="205"/>
      <c r="E6" s="206" t="s">
        <v>93</v>
      </c>
      <c r="F6" s="207"/>
      <c r="G6" s="207"/>
      <c r="H6" s="207"/>
      <c r="I6" s="208"/>
      <c r="J6" s="209" t="s">
        <v>92</v>
      </c>
    </row>
    <row r="7" spans="2:13" ht="15" customHeight="1" x14ac:dyDescent="0.25">
      <c r="B7" s="212" t="s">
        <v>91</v>
      </c>
      <c r="C7" s="213"/>
      <c r="D7" s="214"/>
      <c r="E7" s="238" t="s">
        <v>90</v>
      </c>
      <c r="F7" s="240" t="s">
        <v>89</v>
      </c>
      <c r="G7" s="238" t="s">
        <v>88</v>
      </c>
      <c r="H7" s="209" t="s">
        <v>87</v>
      </c>
      <c r="I7" s="209" t="s">
        <v>86</v>
      </c>
      <c r="J7" s="210"/>
    </row>
    <row r="8" spans="2:13" ht="15.75" thickBot="1" x14ac:dyDescent="0.3">
      <c r="B8" s="200" t="s">
        <v>85</v>
      </c>
      <c r="C8" s="201"/>
      <c r="D8" s="202"/>
      <c r="E8" s="239"/>
      <c r="F8" s="241"/>
      <c r="G8" s="239"/>
      <c r="H8" s="211"/>
      <c r="I8" s="211"/>
      <c r="J8" s="211"/>
    </row>
    <row r="9" spans="2:13" x14ac:dyDescent="0.25">
      <c r="B9" s="231" t="s">
        <v>84</v>
      </c>
      <c r="C9" s="220"/>
      <c r="D9" s="242"/>
      <c r="E9" s="19"/>
      <c r="F9" s="66"/>
      <c r="G9" s="66"/>
      <c r="H9" s="66"/>
      <c r="I9" s="59" t="s">
        <v>0</v>
      </c>
      <c r="J9" s="19"/>
    </row>
    <row r="10" spans="2:13" x14ac:dyDescent="0.25">
      <c r="B10" s="122"/>
      <c r="C10" s="192" t="s">
        <v>83</v>
      </c>
      <c r="D10" s="193"/>
      <c r="E10" s="26">
        <v>1583986418</v>
      </c>
      <c r="F10" s="94">
        <v>0</v>
      </c>
      <c r="G10" s="26">
        <f t="shared" ref="G10:G16" si="0">SUM(E10:F10)</f>
        <v>1583986418</v>
      </c>
      <c r="H10" s="26">
        <f>+I10</f>
        <v>1043758451</v>
      </c>
      <c r="I10" s="138">
        <v>1043758451</v>
      </c>
      <c r="J10" s="123">
        <f>+I10-E10</f>
        <v>-540227967</v>
      </c>
      <c r="K10" s="9" t="s">
        <v>102</v>
      </c>
      <c r="L10" s="9"/>
    </row>
    <row r="11" spans="2:13" x14ac:dyDescent="0.25">
      <c r="B11" s="122"/>
      <c r="C11" s="192" t="s">
        <v>81</v>
      </c>
      <c r="D11" s="193"/>
      <c r="E11" s="94">
        <v>0</v>
      </c>
      <c r="F11" s="94">
        <f>+I11-E11</f>
        <v>0</v>
      </c>
      <c r="G11" s="94">
        <f t="shared" si="0"/>
        <v>0</v>
      </c>
      <c r="H11" s="94">
        <f t="shared" ref="H11:H16" si="1">+I11</f>
        <v>0</v>
      </c>
      <c r="I11" s="105">
        <v>0</v>
      </c>
      <c r="J11" s="98">
        <f t="shared" ref="J11:J17" si="2">+I11-E11</f>
        <v>0</v>
      </c>
    </row>
    <row r="12" spans="2:13" x14ac:dyDescent="0.25">
      <c r="B12" s="122"/>
      <c r="C12" s="192" t="s">
        <v>80</v>
      </c>
      <c r="D12" s="193"/>
      <c r="E12" s="94">
        <v>0</v>
      </c>
      <c r="F12" s="156">
        <f>1441500+13596376</f>
        <v>15037876</v>
      </c>
      <c r="G12" s="128">
        <f t="shared" si="0"/>
        <v>15037876</v>
      </c>
      <c r="H12" s="26">
        <f t="shared" si="1"/>
        <v>16051782</v>
      </c>
      <c r="I12" s="139">
        <v>16051782</v>
      </c>
      <c r="J12" s="123">
        <f t="shared" si="2"/>
        <v>16051782</v>
      </c>
      <c r="K12" s="9"/>
      <c r="L12" s="9"/>
    </row>
    <row r="13" spans="2:13" x14ac:dyDescent="0.25">
      <c r="B13" s="122"/>
      <c r="C13" s="192" t="s">
        <v>78</v>
      </c>
      <c r="D13" s="193"/>
      <c r="E13" s="26">
        <v>2131359559</v>
      </c>
      <c r="F13" s="94">
        <v>0</v>
      </c>
      <c r="G13" s="26">
        <f t="shared" si="0"/>
        <v>2131359559</v>
      </c>
      <c r="H13" s="26">
        <f t="shared" si="1"/>
        <v>963592697</v>
      </c>
      <c r="I13" s="140">
        <v>963592697</v>
      </c>
      <c r="J13" s="123">
        <f t="shared" si="2"/>
        <v>-1167766862</v>
      </c>
      <c r="K13" s="9" t="s">
        <v>102</v>
      </c>
      <c r="L13" s="9"/>
    </row>
    <row r="14" spans="2:13" x14ac:dyDescent="0.25">
      <c r="B14" s="122"/>
      <c r="C14" s="192" t="s">
        <v>76</v>
      </c>
      <c r="D14" s="193"/>
      <c r="E14" s="26">
        <v>34646377</v>
      </c>
      <c r="F14" s="158">
        <f>247480+752447</f>
        <v>999927</v>
      </c>
      <c r="G14" s="26">
        <f t="shared" si="0"/>
        <v>35646304</v>
      </c>
      <c r="H14" s="26">
        <f t="shared" si="1"/>
        <v>89394413</v>
      </c>
      <c r="I14" s="141">
        <v>89394413</v>
      </c>
      <c r="J14" s="123">
        <f>+I14-E14</f>
        <v>54748036</v>
      </c>
      <c r="K14" s="9" t="s">
        <v>102</v>
      </c>
      <c r="L14" s="9"/>
    </row>
    <row r="15" spans="2:13" x14ac:dyDescent="0.25">
      <c r="B15" s="122"/>
      <c r="C15" s="192" t="s">
        <v>74</v>
      </c>
      <c r="D15" s="193"/>
      <c r="E15" s="26">
        <v>55549554</v>
      </c>
      <c r="F15" s="155">
        <v>45917</v>
      </c>
      <c r="G15" s="26">
        <f t="shared" si="0"/>
        <v>55595471</v>
      </c>
      <c r="H15" s="26">
        <f t="shared" si="1"/>
        <v>35243849</v>
      </c>
      <c r="I15" s="142">
        <v>35243849</v>
      </c>
      <c r="J15" s="123">
        <f t="shared" si="2"/>
        <v>-20305705</v>
      </c>
      <c r="K15" s="9" t="s">
        <v>102</v>
      </c>
    </row>
    <row r="16" spans="2:13" x14ac:dyDescent="0.25">
      <c r="B16" s="122"/>
      <c r="C16" s="222" t="s">
        <v>72</v>
      </c>
      <c r="D16" s="223"/>
      <c r="E16" s="26">
        <v>74762970</v>
      </c>
      <c r="F16" s="155">
        <v>2131138</v>
      </c>
      <c r="G16" s="26">
        <f t="shared" si="0"/>
        <v>76894108</v>
      </c>
      <c r="H16" s="26">
        <f t="shared" si="1"/>
        <v>31713373</v>
      </c>
      <c r="I16" s="143">
        <v>31713373</v>
      </c>
      <c r="J16" s="123">
        <f t="shared" si="2"/>
        <v>-43049597</v>
      </c>
      <c r="K16" s="131" t="s">
        <v>99</v>
      </c>
      <c r="L16" s="9"/>
      <c r="M16" s="9"/>
    </row>
    <row r="17" spans="2:12" x14ac:dyDescent="0.25">
      <c r="B17" s="243"/>
      <c r="C17" s="225" t="s">
        <v>70</v>
      </c>
      <c r="D17" s="221"/>
      <c r="E17" s="92">
        <f>+E19+E20+E21+E22+E24+E23+E25+E26+E27+E28+E29</f>
        <v>27395009694</v>
      </c>
      <c r="F17" s="92">
        <f>SUM(F19:F29)</f>
        <v>-93561321</v>
      </c>
      <c r="G17" s="92">
        <f>SUM(G19:G29)</f>
        <v>27301448373</v>
      </c>
      <c r="H17" s="92">
        <f>SUM(H19:H29)</f>
        <v>13823971453</v>
      </c>
      <c r="I17" s="106">
        <f>SUM(I19:I29)</f>
        <v>13823971453</v>
      </c>
      <c r="J17" s="123">
        <f t="shared" si="2"/>
        <v>-13571038241</v>
      </c>
      <c r="K17" s="9"/>
      <c r="L17" s="9"/>
    </row>
    <row r="18" spans="2:12" x14ac:dyDescent="0.25">
      <c r="B18" s="243"/>
      <c r="C18" s="192" t="s">
        <v>69</v>
      </c>
      <c r="D18" s="193"/>
      <c r="E18" s="92"/>
      <c r="F18" s="92"/>
      <c r="G18" s="92"/>
      <c r="H18" s="92"/>
      <c r="I18" s="106"/>
      <c r="J18" s="123"/>
      <c r="K18" s="9"/>
      <c r="L18" s="9"/>
    </row>
    <row r="19" spans="2:12" x14ac:dyDescent="0.25">
      <c r="B19" s="122"/>
      <c r="C19" s="118"/>
      <c r="D19" s="119" t="s">
        <v>68</v>
      </c>
      <c r="E19" s="26">
        <v>21505880502</v>
      </c>
      <c r="F19" s="156">
        <f>587652148-761127904</f>
        <v>-173475756</v>
      </c>
      <c r="G19" s="26">
        <f t="shared" ref="G19:G29" si="3">SUM(E19:F19)</f>
        <v>21332404746</v>
      </c>
      <c r="H19" s="26">
        <f t="shared" ref="H19:H24" si="4">+I19</f>
        <v>10446864279</v>
      </c>
      <c r="I19" s="87">
        <v>10446864279</v>
      </c>
      <c r="J19" s="123">
        <f t="shared" ref="J19:J39" si="5">+I19-E19</f>
        <v>-11059016223</v>
      </c>
      <c r="K19" s="9" t="s">
        <v>102</v>
      </c>
      <c r="L19" s="9"/>
    </row>
    <row r="20" spans="2:12" x14ac:dyDescent="0.25">
      <c r="B20" s="122"/>
      <c r="C20" s="118"/>
      <c r="D20" s="119" t="s">
        <v>66</v>
      </c>
      <c r="E20" s="26">
        <v>1426816436</v>
      </c>
      <c r="F20" s="26">
        <v>410940</v>
      </c>
      <c r="G20" s="26">
        <f t="shared" si="3"/>
        <v>1427227376</v>
      </c>
      <c r="H20" s="26">
        <f t="shared" si="4"/>
        <v>698483198</v>
      </c>
      <c r="I20" s="87">
        <v>698483198</v>
      </c>
      <c r="J20" s="123">
        <f t="shared" si="5"/>
        <v>-728333238</v>
      </c>
      <c r="K20" s="9" t="s">
        <v>102</v>
      </c>
      <c r="L20" s="9"/>
    </row>
    <row r="21" spans="2:12" x14ac:dyDescent="0.25">
      <c r="B21" s="122"/>
      <c r="C21" s="118"/>
      <c r="D21" s="119" t="s">
        <v>65</v>
      </c>
      <c r="E21" s="26">
        <v>981912197</v>
      </c>
      <c r="F21" s="26">
        <v>1667809</v>
      </c>
      <c r="G21" s="26">
        <f t="shared" si="3"/>
        <v>983580006</v>
      </c>
      <c r="H21" s="26">
        <f t="shared" si="4"/>
        <v>485802598</v>
      </c>
      <c r="I21" s="87">
        <v>485802598</v>
      </c>
      <c r="J21" s="123">
        <f t="shared" si="5"/>
        <v>-496109599</v>
      </c>
      <c r="K21" s="9" t="s">
        <v>102</v>
      </c>
      <c r="L21" s="9"/>
    </row>
    <row r="22" spans="2:12" x14ac:dyDescent="0.25">
      <c r="B22" s="122"/>
      <c r="C22" s="118"/>
      <c r="D22" s="119" t="s">
        <v>64</v>
      </c>
      <c r="E22" s="95">
        <v>0</v>
      </c>
      <c r="F22" s="94">
        <v>0</v>
      </c>
      <c r="G22" s="94">
        <f t="shared" si="3"/>
        <v>0</v>
      </c>
      <c r="H22" s="94">
        <f t="shared" si="4"/>
        <v>0</v>
      </c>
      <c r="I22" s="105">
        <v>0</v>
      </c>
      <c r="J22" s="98">
        <f t="shared" si="5"/>
        <v>0</v>
      </c>
      <c r="K22" s="9"/>
      <c r="L22" s="9"/>
    </row>
    <row r="23" spans="2:12" x14ac:dyDescent="0.25">
      <c r="B23" s="122"/>
      <c r="C23" s="118"/>
      <c r="D23" s="119" t="s">
        <v>63</v>
      </c>
      <c r="E23" s="95">
        <v>0</v>
      </c>
      <c r="F23" s="94">
        <f>+I23-E23</f>
        <v>0</v>
      </c>
      <c r="G23" s="94">
        <f t="shared" si="3"/>
        <v>0</v>
      </c>
      <c r="H23" s="94">
        <f t="shared" si="4"/>
        <v>0</v>
      </c>
      <c r="I23" s="105">
        <v>0</v>
      </c>
      <c r="J23" s="98">
        <f t="shared" si="5"/>
        <v>0</v>
      </c>
      <c r="K23" s="9"/>
      <c r="L23" s="9"/>
    </row>
    <row r="24" spans="2:12" x14ac:dyDescent="0.25">
      <c r="B24" s="122"/>
      <c r="C24" s="118"/>
      <c r="D24" s="119" t="s">
        <v>62</v>
      </c>
      <c r="E24" s="26">
        <v>760282538</v>
      </c>
      <c r="F24" s="124">
        <v>-3324439</v>
      </c>
      <c r="G24" s="26">
        <f t="shared" si="3"/>
        <v>756958099</v>
      </c>
      <c r="H24" s="26">
        <f t="shared" si="4"/>
        <v>318788641</v>
      </c>
      <c r="I24" s="87">
        <v>318788641</v>
      </c>
      <c r="J24" s="123">
        <f t="shared" si="5"/>
        <v>-441493897</v>
      </c>
      <c r="K24" s="9" t="s">
        <v>102</v>
      </c>
      <c r="L24" s="9"/>
    </row>
    <row r="25" spans="2:12" x14ac:dyDescent="0.25">
      <c r="B25" s="122"/>
      <c r="C25" s="118"/>
      <c r="D25" s="119" t="s">
        <v>61</v>
      </c>
      <c r="E25" s="94">
        <v>0</v>
      </c>
      <c r="F25" s="94">
        <f>+I25-E25</f>
        <v>0</v>
      </c>
      <c r="G25" s="94">
        <f t="shared" si="3"/>
        <v>0</v>
      </c>
      <c r="H25" s="94">
        <v>0</v>
      </c>
      <c r="I25" s="105">
        <v>0</v>
      </c>
      <c r="J25" s="98">
        <f t="shared" si="5"/>
        <v>0</v>
      </c>
      <c r="K25" s="9"/>
      <c r="L25" s="9"/>
    </row>
    <row r="26" spans="2:12" x14ac:dyDescent="0.25">
      <c r="B26" s="122"/>
      <c r="C26" s="118"/>
      <c r="D26" s="119" t="s">
        <v>60</v>
      </c>
      <c r="E26" s="94">
        <v>0</v>
      </c>
      <c r="F26" s="94">
        <f>+I26-E26</f>
        <v>0</v>
      </c>
      <c r="G26" s="94">
        <f t="shared" si="3"/>
        <v>0</v>
      </c>
      <c r="H26" s="94">
        <f>+I26</f>
        <v>0</v>
      </c>
      <c r="I26" s="105">
        <v>0</v>
      </c>
      <c r="J26" s="98">
        <f t="shared" si="5"/>
        <v>0</v>
      </c>
      <c r="K26" s="9"/>
      <c r="L26" s="9"/>
    </row>
    <row r="27" spans="2:12" x14ac:dyDescent="0.25">
      <c r="B27" s="122"/>
      <c r="C27" s="118"/>
      <c r="D27" s="119" t="s">
        <v>59</v>
      </c>
      <c r="E27" s="26">
        <v>816309382</v>
      </c>
      <c r="F27" s="26">
        <v>1</v>
      </c>
      <c r="G27" s="26">
        <f t="shared" si="3"/>
        <v>816309383</v>
      </c>
      <c r="H27" s="26">
        <f>+I27</f>
        <v>369816389</v>
      </c>
      <c r="I27" s="87">
        <v>369816389</v>
      </c>
      <c r="J27" s="123">
        <f t="shared" si="5"/>
        <v>-446492993</v>
      </c>
      <c r="K27" s="9" t="s">
        <v>102</v>
      </c>
      <c r="L27" s="9"/>
    </row>
    <row r="28" spans="2:12" x14ac:dyDescent="0.25">
      <c r="B28" s="122"/>
      <c r="C28" s="118"/>
      <c r="D28" s="119" t="s">
        <v>57</v>
      </c>
      <c r="E28" s="26">
        <v>1903808639</v>
      </c>
      <c r="F28" s="26">
        <v>66788554</v>
      </c>
      <c r="G28" s="26">
        <f t="shared" si="3"/>
        <v>1970597193</v>
      </c>
      <c r="H28" s="26">
        <f>+I28</f>
        <v>1488878606</v>
      </c>
      <c r="I28" s="87">
        <v>1488878606</v>
      </c>
      <c r="J28" s="123">
        <f t="shared" si="5"/>
        <v>-414930033</v>
      </c>
      <c r="K28" s="9" t="s">
        <v>102</v>
      </c>
      <c r="L28" s="9"/>
    </row>
    <row r="29" spans="2:12" ht="22.5" customHeight="1" x14ac:dyDescent="0.25">
      <c r="B29" s="122"/>
      <c r="C29" s="118"/>
      <c r="D29" s="121" t="s">
        <v>56</v>
      </c>
      <c r="E29" s="94">
        <v>0</v>
      </c>
      <c r="F29" s="157">
        <v>14371570</v>
      </c>
      <c r="G29" s="94">
        <f t="shared" si="3"/>
        <v>14371570</v>
      </c>
      <c r="H29" s="26">
        <f>+I29</f>
        <v>15337742</v>
      </c>
      <c r="I29" s="87">
        <v>15337742</v>
      </c>
      <c r="J29" s="16">
        <f t="shared" si="5"/>
        <v>15337742</v>
      </c>
      <c r="K29" s="9" t="s">
        <v>102</v>
      </c>
      <c r="L29" s="9"/>
    </row>
    <row r="30" spans="2:12" ht="18.75" customHeight="1" x14ac:dyDescent="0.25">
      <c r="B30" s="122"/>
      <c r="C30" s="226" t="s">
        <v>55</v>
      </c>
      <c r="D30" s="227"/>
      <c r="E30" s="24">
        <f>SUM(E31:E35)</f>
        <v>813425678</v>
      </c>
      <c r="F30" s="24">
        <f>SUM(F31:F35)</f>
        <v>45682418</v>
      </c>
      <c r="G30" s="24">
        <f>SUM(G31:G35)</f>
        <v>859108096</v>
      </c>
      <c r="H30" s="24">
        <f>SUM(H31:H35)</f>
        <v>334811279.91999996</v>
      </c>
      <c r="I30" s="107">
        <f>SUM(I31:I35)</f>
        <v>334811279.91999996</v>
      </c>
      <c r="J30" s="123">
        <f t="shared" si="5"/>
        <v>-478614398.08000004</v>
      </c>
      <c r="K30" s="9"/>
      <c r="L30" s="9"/>
    </row>
    <row r="31" spans="2:12" x14ac:dyDescent="0.25">
      <c r="B31" s="122"/>
      <c r="C31" s="118"/>
      <c r="D31" s="119" t="s">
        <v>54</v>
      </c>
      <c r="E31" s="99">
        <v>0</v>
      </c>
      <c r="F31" s="99">
        <v>0</v>
      </c>
      <c r="G31" s="101">
        <f t="shared" ref="G31:G36" si="6">SUM(E31:F31)</f>
        <v>0</v>
      </c>
      <c r="H31" s="94">
        <f>+I31</f>
        <v>0</v>
      </c>
      <c r="I31" s="105">
        <v>0</v>
      </c>
      <c r="J31" s="98">
        <f t="shared" si="5"/>
        <v>0</v>
      </c>
      <c r="K31" s="9"/>
      <c r="L31" s="9"/>
    </row>
    <row r="32" spans="2:12" x14ac:dyDescent="0.25">
      <c r="B32" s="122"/>
      <c r="C32" s="118"/>
      <c r="D32" s="119" t="s">
        <v>53</v>
      </c>
      <c r="E32" s="26">
        <v>76260702</v>
      </c>
      <c r="F32" s="26">
        <v>6</v>
      </c>
      <c r="G32" s="26">
        <f t="shared" si="6"/>
        <v>76260708</v>
      </c>
      <c r="H32" s="26">
        <f>+I32</f>
        <v>38130354</v>
      </c>
      <c r="I32" s="87">
        <v>38130354</v>
      </c>
      <c r="J32" s="123">
        <f t="shared" si="5"/>
        <v>-38130348</v>
      </c>
      <c r="K32" s="9" t="s">
        <v>102</v>
      </c>
      <c r="L32" s="9"/>
    </row>
    <row r="33" spans="2:12" x14ac:dyDescent="0.25">
      <c r="B33" s="122"/>
      <c r="C33" s="118"/>
      <c r="D33" s="119" t="s">
        <v>51</v>
      </c>
      <c r="E33" s="26">
        <v>265492751</v>
      </c>
      <c r="F33" s="124">
        <v>-1</v>
      </c>
      <c r="G33" s="26">
        <f t="shared" si="6"/>
        <v>265492750</v>
      </c>
      <c r="H33" s="26">
        <f>+I33</f>
        <v>99432268</v>
      </c>
      <c r="I33" s="87">
        <v>99432268</v>
      </c>
      <c r="J33" s="123">
        <f t="shared" si="5"/>
        <v>-166060483</v>
      </c>
      <c r="K33" s="9" t="s">
        <v>102</v>
      </c>
      <c r="L33" s="9"/>
    </row>
    <row r="34" spans="2:12" x14ac:dyDescent="0.25">
      <c r="B34" s="122"/>
      <c r="C34" s="118"/>
      <c r="D34" s="119" t="s">
        <v>49</v>
      </c>
      <c r="E34" s="26">
        <v>40248282</v>
      </c>
      <c r="F34" s="99">
        <v>0</v>
      </c>
      <c r="G34" s="26">
        <f t="shared" si="6"/>
        <v>40248282</v>
      </c>
      <c r="H34" s="26">
        <f>+I34</f>
        <v>20309758</v>
      </c>
      <c r="I34" s="144">
        <v>20309758</v>
      </c>
      <c r="J34" s="123">
        <f t="shared" si="5"/>
        <v>-19938524</v>
      </c>
      <c r="K34" s="9" t="s">
        <v>102</v>
      </c>
      <c r="L34" s="9"/>
    </row>
    <row r="35" spans="2:12" x14ac:dyDescent="0.25">
      <c r="B35" s="122"/>
      <c r="C35" s="118"/>
      <c r="D35" s="120" t="s">
        <v>48</v>
      </c>
      <c r="E35" s="26">
        <f>470422225-40248282+1250000</f>
        <v>431423943</v>
      </c>
      <c r="F35" s="156">
        <f>268614228-222931815</f>
        <v>45682413</v>
      </c>
      <c r="G35" s="26">
        <f t="shared" si="6"/>
        <v>477106356</v>
      </c>
      <c r="H35" s="26">
        <f>+I35</f>
        <v>176938899.91999999</v>
      </c>
      <c r="I35" s="145">
        <v>176938899.91999999</v>
      </c>
      <c r="J35" s="123">
        <f t="shared" si="5"/>
        <v>-254485043.08000001</v>
      </c>
      <c r="K35" s="9" t="s">
        <v>102</v>
      </c>
      <c r="L35" s="9"/>
    </row>
    <row r="36" spans="2:12" x14ac:dyDescent="0.25">
      <c r="B36" s="122"/>
      <c r="C36" s="220" t="s">
        <v>46</v>
      </c>
      <c r="D36" s="221"/>
      <c r="E36" s="99">
        <v>0</v>
      </c>
      <c r="F36" s="99">
        <v>0</v>
      </c>
      <c r="G36" s="99">
        <f t="shared" si="6"/>
        <v>0</v>
      </c>
      <c r="H36" s="99">
        <v>0</v>
      </c>
      <c r="I36" s="108">
        <v>0</v>
      </c>
      <c r="J36" s="100">
        <f t="shared" si="5"/>
        <v>0</v>
      </c>
      <c r="K36" s="9"/>
      <c r="L36" s="9"/>
    </row>
    <row r="37" spans="2:12" x14ac:dyDescent="0.25">
      <c r="B37" s="122"/>
      <c r="C37" s="220" t="s">
        <v>45</v>
      </c>
      <c r="D37" s="221"/>
      <c r="E37" s="102">
        <f>+E38</f>
        <v>0</v>
      </c>
      <c r="F37" s="99">
        <f>+F38</f>
        <v>0</v>
      </c>
      <c r="G37" s="102">
        <f>+G38</f>
        <v>0</v>
      </c>
      <c r="H37" s="102">
        <f>+H38</f>
        <v>0</v>
      </c>
      <c r="I37" s="109">
        <f>+I38</f>
        <v>0</v>
      </c>
      <c r="J37" s="97">
        <f t="shared" si="5"/>
        <v>0</v>
      </c>
      <c r="K37" s="9"/>
      <c r="L37" s="9"/>
    </row>
    <row r="38" spans="2:12" x14ac:dyDescent="0.25">
      <c r="B38" s="122"/>
      <c r="C38" s="118"/>
      <c r="D38" s="119" t="s">
        <v>44</v>
      </c>
      <c r="E38" s="99"/>
      <c r="F38" s="66"/>
      <c r="G38" s="99"/>
      <c r="H38" s="99"/>
      <c r="I38" s="110"/>
      <c r="J38" s="97">
        <f t="shared" si="5"/>
        <v>0</v>
      </c>
      <c r="K38" s="9"/>
      <c r="L38" s="9"/>
    </row>
    <row r="39" spans="2:12" x14ac:dyDescent="0.25">
      <c r="B39" s="122"/>
      <c r="C39" s="225" t="s">
        <v>43</v>
      </c>
      <c r="D39" s="221"/>
      <c r="E39" s="102">
        <f>SUM(E40:E41)</f>
        <v>0</v>
      </c>
      <c r="F39" s="102">
        <f>SUM(F40:F41)</f>
        <v>0</v>
      </c>
      <c r="G39" s="102">
        <f>SUM(G40:G41)</f>
        <v>0</v>
      </c>
      <c r="H39" s="102">
        <f>SUM(H40:H41)</f>
        <v>0</v>
      </c>
      <c r="I39" s="109">
        <f>SUM(I40:I41)</f>
        <v>0</v>
      </c>
      <c r="J39" s="97">
        <f t="shared" si="5"/>
        <v>0</v>
      </c>
      <c r="K39" s="9"/>
      <c r="L39" s="9"/>
    </row>
    <row r="40" spans="2:12" x14ac:dyDescent="0.25">
      <c r="B40" s="122"/>
      <c r="C40" s="118"/>
      <c r="D40" s="119" t="s">
        <v>42</v>
      </c>
      <c r="E40" s="99">
        <v>0</v>
      </c>
      <c r="F40" s="99">
        <v>0</v>
      </c>
      <c r="G40" s="99">
        <v>0</v>
      </c>
      <c r="H40" s="99">
        <v>0</v>
      </c>
      <c r="I40" s="99">
        <v>0</v>
      </c>
      <c r="J40" s="102">
        <v>0</v>
      </c>
      <c r="K40" s="9"/>
      <c r="L40" s="9"/>
    </row>
    <row r="41" spans="2:12" x14ac:dyDescent="0.25">
      <c r="B41" s="122"/>
      <c r="C41" s="118"/>
      <c r="D41" s="119" t="s">
        <v>41</v>
      </c>
      <c r="E41" s="99">
        <v>0</v>
      </c>
      <c r="F41" s="99">
        <v>0</v>
      </c>
      <c r="G41" s="99">
        <v>0</v>
      </c>
      <c r="H41" s="99">
        <v>0</v>
      </c>
      <c r="I41" s="99">
        <v>0</v>
      </c>
      <c r="J41" s="102">
        <v>0</v>
      </c>
      <c r="K41" s="9"/>
      <c r="L41" s="9"/>
    </row>
    <row r="42" spans="2:12" ht="6" customHeight="1" x14ac:dyDescent="0.25">
      <c r="B42" s="122"/>
      <c r="C42" s="118"/>
      <c r="D42" s="119"/>
      <c r="E42" s="19"/>
      <c r="F42" s="19"/>
      <c r="G42" s="19"/>
      <c r="H42" s="19"/>
      <c r="I42" s="111"/>
      <c r="J42" s="50"/>
      <c r="K42" s="9"/>
      <c r="L42" s="9"/>
    </row>
    <row r="43" spans="2:12" x14ac:dyDescent="0.25">
      <c r="B43" s="231" t="s">
        <v>40</v>
      </c>
      <c r="C43" s="220"/>
      <c r="D43" s="221"/>
      <c r="E43" s="92">
        <f t="shared" ref="E43:J43" si="7">+E10+E11+E12+E13+E14+E15+E16+E17+E30+E36+E37+E39</f>
        <v>32088740250</v>
      </c>
      <c r="F43" s="92">
        <f>+F10+F11+F12+F13+F14+F15+F16+F17+F30+F36+F37+F39</f>
        <v>-29664045</v>
      </c>
      <c r="G43" s="92">
        <f>+G10+G11+G12+G13+G14+G15+G16+G17+G30+G36+G37+G39</f>
        <v>32059076205</v>
      </c>
      <c r="H43" s="92">
        <f t="shared" si="7"/>
        <v>16338537297.92</v>
      </c>
      <c r="I43" s="92">
        <f>+I10+I11+I12+I13+I14+I15+I16+I17+I30+I36+I37+I39</f>
        <v>16338537297.92</v>
      </c>
      <c r="J43" s="123">
        <f t="shared" si="7"/>
        <v>-15750202952.08</v>
      </c>
      <c r="K43" s="9"/>
      <c r="L43" s="9"/>
    </row>
    <row r="44" spans="2:12" x14ac:dyDescent="0.25">
      <c r="B44" s="231" t="s">
        <v>39</v>
      </c>
      <c r="C44" s="220"/>
      <c r="D44" s="221"/>
      <c r="E44" s="125"/>
      <c r="F44" s="47"/>
      <c r="G44" s="47"/>
      <c r="H44" s="47"/>
      <c r="I44" s="112"/>
      <c r="J44" s="59"/>
      <c r="K44" s="9"/>
      <c r="L44" s="9"/>
    </row>
    <row r="45" spans="2:12" ht="6" customHeight="1" x14ac:dyDescent="0.25">
      <c r="B45" s="243"/>
      <c r="C45" s="244"/>
      <c r="D45" s="193"/>
      <c r="E45" s="125"/>
      <c r="F45" s="47"/>
      <c r="G45" s="47"/>
      <c r="H45" s="47"/>
      <c r="I45" s="112"/>
      <c r="J45" s="59"/>
      <c r="K45" s="9"/>
      <c r="L45" s="9"/>
    </row>
    <row r="46" spans="2:12" x14ac:dyDescent="0.25">
      <c r="B46" s="231" t="s">
        <v>38</v>
      </c>
      <c r="C46" s="220"/>
      <c r="D46" s="221"/>
      <c r="E46" s="44"/>
      <c r="F46" s="44"/>
      <c r="G46" s="44"/>
      <c r="H46" s="44"/>
      <c r="I46" s="44"/>
      <c r="J46" s="43"/>
      <c r="K46" s="9"/>
      <c r="L46" s="9"/>
    </row>
    <row r="47" spans="2:12" ht="5.25" customHeight="1" x14ac:dyDescent="0.25">
      <c r="B47" s="122"/>
      <c r="C47" s="118"/>
      <c r="D47" s="119"/>
      <c r="E47" s="41"/>
      <c r="F47" s="41"/>
      <c r="G47" s="41"/>
      <c r="H47" s="41"/>
      <c r="I47" s="113"/>
      <c r="J47" s="41"/>
      <c r="K47" s="9"/>
      <c r="L47" s="9"/>
    </row>
    <row r="48" spans="2:12" x14ac:dyDescent="0.25">
      <c r="B48" s="231" t="s">
        <v>37</v>
      </c>
      <c r="C48" s="220"/>
      <c r="D48" s="221"/>
      <c r="E48" s="19"/>
      <c r="F48" s="19"/>
      <c r="G48" s="19"/>
      <c r="H48" s="19"/>
      <c r="I48" s="114"/>
      <c r="J48" s="19"/>
      <c r="K48" s="9"/>
      <c r="L48" s="9"/>
    </row>
    <row r="49" spans="2:12" x14ac:dyDescent="0.25">
      <c r="B49" s="122"/>
      <c r="C49" s="192" t="s">
        <v>36</v>
      </c>
      <c r="D49" s="193"/>
      <c r="E49" s="16">
        <f>SUM(E50:E57)</f>
        <v>32898928645</v>
      </c>
      <c r="F49" s="123">
        <f>SUM(F50:F57)</f>
        <v>-313051411</v>
      </c>
      <c r="G49" s="16">
        <f>SUM(G50:G57)</f>
        <v>32585877234</v>
      </c>
      <c r="H49" s="16">
        <f>SUM(H50:H57)</f>
        <v>15765587560</v>
      </c>
      <c r="I49" s="107">
        <f>SUM(I50:I57)</f>
        <v>15765587560</v>
      </c>
      <c r="J49" s="123">
        <f>+I49-E49</f>
        <v>-17133341085</v>
      </c>
      <c r="K49" s="9"/>
      <c r="L49" s="9"/>
    </row>
    <row r="50" spans="2:12" x14ac:dyDescent="0.25">
      <c r="B50" s="122"/>
      <c r="C50" s="118"/>
      <c r="D50" s="119" t="s">
        <v>35</v>
      </c>
      <c r="E50" s="26">
        <v>18939503212</v>
      </c>
      <c r="F50" s="96">
        <v>0</v>
      </c>
      <c r="G50" s="26">
        <f t="shared" ref="G50:G57" si="8">SUM(E50:F50)</f>
        <v>18939503212</v>
      </c>
      <c r="H50" s="26">
        <f t="shared" ref="H50:H60" si="9">+I50</f>
        <v>8633532104</v>
      </c>
      <c r="I50" s="146">
        <v>8633532104</v>
      </c>
      <c r="J50" s="123">
        <f t="shared" ref="J50:J63" si="10">+I50-E50</f>
        <v>-10305971108</v>
      </c>
      <c r="K50" s="9" t="s">
        <v>102</v>
      </c>
      <c r="L50" s="9"/>
    </row>
    <row r="51" spans="2:12" x14ac:dyDescent="0.25">
      <c r="B51" s="122"/>
      <c r="C51" s="118"/>
      <c r="D51" s="119" t="s">
        <v>33</v>
      </c>
      <c r="E51" s="26">
        <v>3728875659</v>
      </c>
      <c r="F51" s="96">
        <v>0</v>
      </c>
      <c r="G51" s="26">
        <f t="shared" si="8"/>
        <v>3728875659</v>
      </c>
      <c r="H51" s="26">
        <f t="shared" si="9"/>
        <v>1836645013</v>
      </c>
      <c r="I51" s="147">
        <v>1836645013</v>
      </c>
      <c r="J51" s="123">
        <f t="shared" si="10"/>
        <v>-1892230646</v>
      </c>
      <c r="K51" s="9" t="s">
        <v>102</v>
      </c>
      <c r="L51" s="9"/>
    </row>
    <row r="52" spans="2:12" x14ac:dyDescent="0.25">
      <c r="B52" s="122"/>
      <c r="C52" s="118"/>
      <c r="D52" s="119" t="s">
        <v>31</v>
      </c>
      <c r="E52" s="26">
        <f>426341833+3090881913</f>
        <v>3517223746</v>
      </c>
      <c r="F52" s="124">
        <v>-322520616</v>
      </c>
      <c r="G52" s="26">
        <f t="shared" si="8"/>
        <v>3194703130</v>
      </c>
      <c r="H52" s="89">
        <f t="shared" si="9"/>
        <v>1916821878</v>
      </c>
      <c r="I52" s="148">
        <v>1916821878</v>
      </c>
      <c r="J52" s="123">
        <f t="shared" si="10"/>
        <v>-1600401868</v>
      </c>
      <c r="K52" s="9" t="s">
        <v>102</v>
      </c>
      <c r="L52" s="9"/>
    </row>
    <row r="53" spans="2:12" ht="39" customHeight="1" x14ac:dyDescent="0.25">
      <c r="B53" s="122"/>
      <c r="C53" s="118"/>
      <c r="D53" s="121" t="s">
        <v>29</v>
      </c>
      <c r="E53" s="26">
        <v>3203613965</v>
      </c>
      <c r="F53" s="26">
        <v>1229408</v>
      </c>
      <c r="G53" s="26">
        <f t="shared" si="8"/>
        <v>3204843373</v>
      </c>
      <c r="H53" s="89">
        <f t="shared" si="9"/>
        <v>1602421686</v>
      </c>
      <c r="I53" s="86">
        <v>1602421686</v>
      </c>
      <c r="J53" s="123">
        <f>+I53-E53</f>
        <v>-1601192279</v>
      </c>
      <c r="K53" s="9" t="s">
        <v>102</v>
      </c>
      <c r="L53" s="9"/>
    </row>
    <row r="54" spans="2:12" x14ac:dyDescent="0.25">
      <c r="B54" s="122"/>
      <c r="C54" s="118"/>
      <c r="D54" s="119" t="s">
        <v>27</v>
      </c>
      <c r="E54" s="26">
        <v>1145253089</v>
      </c>
      <c r="F54" s="124">
        <v>-8347672</v>
      </c>
      <c r="G54" s="26">
        <f t="shared" si="8"/>
        <v>1136905417</v>
      </c>
      <c r="H54" s="26">
        <f t="shared" si="9"/>
        <v>568919418</v>
      </c>
      <c r="I54" s="149">
        <v>568919418</v>
      </c>
      <c r="J54" s="123">
        <f t="shared" si="10"/>
        <v>-576333671</v>
      </c>
      <c r="K54" s="9" t="s">
        <v>102</v>
      </c>
      <c r="L54" s="9"/>
    </row>
    <row r="55" spans="2:12" x14ac:dyDescent="0.25">
      <c r="B55" s="122"/>
      <c r="C55" s="118"/>
      <c r="D55" s="120" t="s">
        <v>25</v>
      </c>
      <c r="E55" s="26">
        <v>217773935</v>
      </c>
      <c r="F55" s="96">
        <v>0</v>
      </c>
      <c r="G55" s="26">
        <f t="shared" si="8"/>
        <v>217773935</v>
      </c>
      <c r="H55" s="26">
        <f t="shared" si="9"/>
        <v>104128615</v>
      </c>
      <c r="I55" s="150">
        <v>104128615</v>
      </c>
      <c r="J55" s="123">
        <f t="shared" si="10"/>
        <v>-113645320</v>
      </c>
      <c r="K55" s="9" t="s">
        <v>102</v>
      </c>
      <c r="L55" s="9"/>
    </row>
    <row r="56" spans="2:12" ht="31.5" customHeight="1" x14ac:dyDescent="0.25">
      <c r="B56" s="122"/>
      <c r="C56" s="118"/>
      <c r="D56" s="121" t="s">
        <v>23</v>
      </c>
      <c r="E56" s="26">
        <v>209871974</v>
      </c>
      <c r="F56" s="124">
        <v>7280204</v>
      </c>
      <c r="G56" s="26">
        <f t="shared" si="8"/>
        <v>217152178</v>
      </c>
      <c r="H56" s="26">
        <f t="shared" si="9"/>
        <v>130058682</v>
      </c>
      <c r="I56" s="151">
        <v>130058682</v>
      </c>
      <c r="J56" s="123">
        <f t="shared" si="10"/>
        <v>-79813292</v>
      </c>
      <c r="K56" s="9" t="s">
        <v>102</v>
      </c>
      <c r="L56" s="9"/>
    </row>
    <row r="57" spans="2:12" x14ac:dyDescent="0.25">
      <c r="B57" s="122"/>
      <c r="C57" s="118"/>
      <c r="D57" s="34" t="s">
        <v>21</v>
      </c>
      <c r="E57" s="26">
        <v>1936813065</v>
      </c>
      <c r="F57" s="26">
        <v>9307265</v>
      </c>
      <c r="G57" s="26">
        <f t="shared" si="8"/>
        <v>1946120330</v>
      </c>
      <c r="H57" s="26">
        <f t="shared" si="9"/>
        <v>973060164</v>
      </c>
      <c r="I57" s="152">
        <v>973060164</v>
      </c>
      <c r="J57" s="123">
        <f t="shared" si="10"/>
        <v>-963752901</v>
      </c>
      <c r="K57" s="154" t="s">
        <v>102</v>
      </c>
      <c r="L57" s="9"/>
    </row>
    <row r="58" spans="2:12" x14ac:dyDescent="0.25">
      <c r="B58" s="122"/>
      <c r="C58" s="192" t="s">
        <v>19</v>
      </c>
      <c r="D58" s="193"/>
      <c r="E58" s="24">
        <f>+E59+E60+E61+E62</f>
        <v>6837235053</v>
      </c>
      <c r="F58" s="123">
        <f>SUM(F59:F62)</f>
        <v>806442128</v>
      </c>
      <c r="G58" s="24">
        <f>SUM(G59:G62)</f>
        <v>7643677181</v>
      </c>
      <c r="H58" s="24">
        <f t="shared" si="9"/>
        <v>5768033692</v>
      </c>
      <c r="I58" s="107">
        <f>+I59+I60</f>
        <v>5768033692</v>
      </c>
      <c r="J58" s="123">
        <f t="shared" si="10"/>
        <v>-1069201361</v>
      </c>
      <c r="K58" s="9"/>
      <c r="L58" s="9"/>
    </row>
    <row r="59" spans="2:12" x14ac:dyDescent="0.25">
      <c r="B59" s="122"/>
      <c r="C59" s="118"/>
      <c r="D59" s="119" t="s">
        <v>18</v>
      </c>
      <c r="E59" s="26">
        <v>2788966533</v>
      </c>
      <c r="F59" s="124">
        <v>-1459266843</v>
      </c>
      <c r="G59" s="26">
        <f>SUM(E59:F59)</f>
        <v>1329699690</v>
      </c>
      <c r="H59" s="26">
        <f t="shared" si="9"/>
        <v>1491629674</v>
      </c>
      <c r="I59" s="153">
        <v>1491629674</v>
      </c>
      <c r="J59" s="123">
        <f t="shared" si="10"/>
        <v>-1297336859</v>
      </c>
      <c r="K59" s="9" t="s">
        <v>101</v>
      </c>
      <c r="L59" s="9"/>
    </row>
    <row r="60" spans="2:12" x14ac:dyDescent="0.25">
      <c r="B60" s="122"/>
      <c r="C60" s="118"/>
      <c r="D60" s="119" t="s">
        <v>16</v>
      </c>
      <c r="E60" s="26">
        <f>6837235053-2788966533</f>
        <v>4048268520</v>
      </c>
      <c r="F60" s="158">
        <f>840954787+1424754184</f>
        <v>2265708971</v>
      </c>
      <c r="G60" s="26">
        <f>SUM(E60:F60)</f>
        <v>6313977491</v>
      </c>
      <c r="H60" s="26">
        <f t="shared" si="9"/>
        <v>4276404018</v>
      </c>
      <c r="I60" s="86">
        <v>4276404018</v>
      </c>
      <c r="J60" s="123">
        <f t="shared" si="10"/>
        <v>228135498</v>
      </c>
      <c r="K60" s="154" t="s">
        <v>102</v>
      </c>
      <c r="L60" s="9"/>
    </row>
    <row r="61" spans="2:12" x14ac:dyDescent="0.25">
      <c r="B61" s="122"/>
      <c r="C61" s="118"/>
      <c r="D61" s="119" t="s">
        <v>15</v>
      </c>
      <c r="E61" s="94">
        <v>0</v>
      </c>
      <c r="F61" s="96">
        <v>0</v>
      </c>
      <c r="G61" s="96">
        <f>SUM(E61:F61)</f>
        <v>0</v>
      </c>
      <c r="H61" s="96">
        <v>0</v>
      </c>
      <c r="I61" s="105">
        <v>0</v>
      </c>
      <c r="J61" s="98">
        <f t="shared" si="10"/>
        <v>0</v>
      </c>
      <c r="K61" s="9"/>
      <c r="L61" s="9"/>
    </row>
    <row r="62" spans="2:12" x14ac:dyDescent="0.25">
      <c r="B62" s="122"/>
      <c r="C62" s="118"/>
      <c r="D62" s="119" t="s">
        <v>14</v>
      </c>
      <c r="E62" s="96">
        <v>0</v>
      </c>
      <c r="F62" s="96">
        <v>0</v>
      </c>
      <c r="G62" s="96">
        <f>SUM(E62:F62)</f>
        <v>0</v>
      </c>
      <c r="H62" s="96">
        <v>0</v>
      </c>
      <c r="I62" s="116">
        <v>0</v>
      </c>
      <c r="J62" s="98">
        <f t="shared" si="10"/>
        <v>0</v>
      </c>
      <c r="K62" s="9"/>
      <c r="L62" s="9"/>
    </row>
    <row r="63" spans="2:12" x14ac:dyDescent="0.25">
      <c r="B63" s="122"/>
      <c r="C63" s="192" t="s">
        <v>13</v>
      </c>
      <c r="D63" s="193"/>
      <c r="E63" s="96">
        <f>SUM(E64:E65)</f>
        <v>0</v>
      </c>
      <c r="F63" s="96">
        <v>0</v>
      </c>
      <c r="G63" s="94">
        <f>SUM(E63:F63)</f>
        <v>0</v>
      </c>
      <c r="H63" s="96">
        <f>+I63</f>
        <v>0</v>
      </c>
      <c r="I63" s="105">
        <f>SUM(I64:I65)</f>
        <v>0</v>
      </c>
      <c r="J63" s="98">
        <f t="shared" si="10"/>
        <v>0</v>
      </c>
      <c r="K63" s="9"/>
      <c r="L63" s="9"/>
    </row>
    <row r="64" spans="2:12" ht="28.5" customHeight="1" x14ac:dyDescent="0.25">
      <c r="B64" s="122"/>
      <c r="C64" s="118"/>
      <c r="D64" s="121" t="s">
        <v>12</v>
      </c>
      <c r="E64" s="96">
        <v>0</v>
      </c>
      <c r="F64" s="96">
        <v>0</v>
      </c>
      <c r="G64" s="96">
        <v>0</v>
      </c>
      <c r="H64" s="96">
        <v>0</v>
      </c>
      <c r="I64" s="105">
        <v>0</v>
      </c>
      <c r="J64" s="98">
        <v>0</v>
      </c>
      <c r="K64" s="9"/>
      <c r="L64" s="9"/>
    </row>
    <row r="65" spans="1:12" x14ac:dyDescent="0.25">
      <c r="B65" s="122"/>
      <c r="C65" s="118"/>
      <c r="D65" s="119" t="s">
        <v>11</v>
      </c>
      <c r="E65" s="96">
        <v>0</v>
      </c>
      <c r="F65" s="96">
        <v>0</v>
      </c>
      <c r="G65" s="94">
        <f>SUM(E65:F65)</f>
        <v>0</v>
      </c>
      <c r="H65" s="96">
        <f>+I65</f>
        <v>0</v>
      </c>
      <c r="I65" s="105">
        <v>0</v>
      </c>
      <c r="J65" s="98">
        <f>+I65-E65</f>
        <v>0</v>
      </c>
      <c r="K65" s="9"/>
      <c r="L65" s="9"/>
    </row>
    <row r="66" spans="1:12" x14ac:dyDescent="0.25">
      <c r="B66" s="122"/>
      <c r="C66" s="192" t="s">
        <v>10</v>
      </c>
      <c r="D66" s="193"/>
      <c r="E66" s="96">
        <v>0</v>
      </c>
      <c r="F66" s="96">
        <v>0</v>
      </c>
      <c r="G66" s="96">
        <f>SUM(E66:F66)</f>
        <v>0</v>
      </c>
      <c r="H66" s="96">
        <v>0</v>
      </c>
      <c r="I66" s="105">
        <v>0</v>
      </c>
      <c r="J66" s="117">
        <f>+I66-E66</f>
        <v>0</v>
      </c>
      <c r="K66" s="9"/>
      <c r="L66" s="9"/>
    </row>
    <row r="67" spans="1:12" x14ac:dyDescent="0.25">
      <c r="B67" s="122"/>
      <c r="C67" s="192" t="s">
        <v>9</v>
      </c>
      <c r="D67" s="193"/>
      <c r="E67" s="96">
        <v>0</v>
      </c>
      <c r="F67" s="96">
        <v>0</v>
      </c>
      <c r="G67" s="96">
        <f>SUM(E67:F67)</f>
        <v>0</v>
      </c>
      <c r="H67" s="96">
        <v>0</v>
      </c>
      <c r="I67" s="105">
        <v>0</v>
      </c>
      <c r="J67" s="117">
        <f>+I67-E67</f>
        <v>0</v>
      </c>
      <c r="K67" s="9"/>
      <c r="L67" s="9"/>
    </row>
    <row r="68" spans="1:12" ht="6.75" customHeight="1" x14ac:dyDescent="0.25">
      <c r="B68" s="122"/>
      <c r="C68" s="192"/>
      <c r="D68" s="193"/>
      <c r="E68" s="27"/>
      <c r="F68" s="27"/>
      <c r="G68" s="27"/>
      <c r="H68" s="27"/>
      <c r="I68" s="27"/>
      <c r="J68" s="27"/>
      <c r="K68" s="9"/>
      <c r="L68" s="9"/>
    </row>
    <row r="69" spans="1:12" x14ac:dyDescent="0.25">
      <c r="A69" s="30"/>
      <c r="B69" s="231" t="s">
        <v>8</v>
      </c>
      <c r="C69" s="220"/>
      <c r="D69" s="221"/>
      <c r="E69" s="92">
        <f t="shared" ref="E69:J69" si="11">+E49+E58+E63+E66+E67</f>
        <v>39736163698</v>
      </c>
      <c r="F69" s="123">
        <f>+F49+F58+F63+F66+F67</f>
        <v>493390717</v>
      </c>
      <c r="G69" s="126">
        <f t="shared" si="11"/>
        <v>40229554415</v>
      </c>
      <c r="H69" s="126">
        <f t="shared" si="11"/>
        <v>21533621252</v>
      </c>
      <c r="I69" s="126">
        <f>+I49+I58+I63+I66+I67</f>
        <v>21533621252</v>
      </c>
      <c r="J69" s="123">
        <f t="shared" si="11"/>
        <v>-18202542446</v>
      </c>
      <c r="K69" s="9"/>
      <c r="L69" s="9"/>
    </row>
    <row r="70" spans="1:12" ht="4.5" customHeight="1" x14ac:dyDescent="0.25">
      <c r="B70" s="122"/>
      <c r="C70" s="192"/>
      <c r="D70" s="193"/>
      <c r="E70" s="27"/>
      <c r="F70" s="27"/>
      <c r="G70" s="27"/>
      <c r="H70" s="27"/>
      <c r="I70" s="27"/>
      <c r="J70" s="27"/>
      <c r="K70" s="9"/>
      <c r="L70" s="9"/>
    </row>
    <row r="71" spans="1:12" x14ac:dyDescent="0.25">
      <c r="B71" s="231" t="s">
        <v>7</v>
      </c>
      <c r="C71" s="220"/>
      <c r="D71" s="221"/>
      <c r="E71" s="96">
        <v>0</v>
      </c>
      <c r="F71" s="96">
        <v>0</v>
      </c>
      <c r="G71" s="96">
        <v>0</v>
      </c>
      <c r="H71" s="96">
        <v>0</v>
      </c>
      <c r="I71" s="96">
        <v>0</v>
      </c>
      <c r="J71" s="98">
        <v>0</v>
      </c>
      <c r="K71" s="9"/>
      <c r="L71" s="9"/>
    </row>
    <row r="72" spans="1:12" x14ac:dyDescent="0.25">
      <c r="B72" s="122"/>
      <c r="C72" s="192" t="s">
        <v>6</v>
      </c>
      <c r="D72" s="193"/>
      <c r="E72" s="96">
        <v>0</v>
      </c>
      <c r="F72" s="96">
        <v>0</v>
      </c>
      <c r="G72" s="96">
        <v>0</v>
      </c>
      <c r="H72" s="96">
        <f>+I72</f>
        <v>0</v>
      </c>
      <c r="I72" s="96">
        <v>0</v>
      </c>
      <c r="J72" s="98">
        <f>+I72-E72</f>
        <v>0</v>
      </c>
      <c r="K72" s="9"/>
      <c r="L72" s="9"/>
    </row>
    <row r="73" spans="1:12" ht="5.25" customHeight="1" x14ac:dyDescent="0.25">
      <c r="B73" s="122"/>
      <c r="C73" s="192"/>
      <c r="D73" s="193"/>
      <c r="E73" s="19"/>
      <c r="F73" s="19"/>
      <c r="G73" s="19"/>
      <c r="H73" s="19"/>
      <c r="I73" s="19"/>
      <c r="J73" s="50"/>
      <c r="K73" s="9"/>
      <c r="L73" s="9"/>
    </row>
    <row r="74" spans="1:12" x14ac:dyDescent="0.25">
      <c r="B74" s="231" t="s">
        <v>5</v>
      </c>
      <c r="C74" s="220"/>
      <c r="D74" s="221"/>
      <c r="E74" s="92">
        <f t="shared" ref="E74" si="12">+E43+E69+E72</f>
        <v>71824903948</v>
      </c>
      <c r="F74" s="123">
        <f>+F43+F69+F72</f>
        <v>463726672</v>
      </c>
      <c r="G74" s="24">
        <f>+G43+G69+G72</f>
        <v>72288630620</v>
      </c>
      <c r="H74" s="24">
        <f>+H43+H69+H72</f>
        <v>37872158549.919998</v>
      </c>
      <c r="I74" s="24">
        <f>+I43+I69+I72</f>
        <v>37872158549.919998</v>
      </c>
      <c r="J74" s="123">
        <f>+J43+J69+J72</f>
        <v>-33952745398.080002</v>
      </c>
      <c r="K74" s="9"/>
      <c r="L74" s="9"/>
    </row>
    <row r="75" spans="1:12" ht="3.75" customHeight="1" x14ac:dyDescent="0.25">
      <c r="B75" s="122"/>
      <c r="C75" s="192"/>
      <c r="D75" s="193"/>
      <c r="E75" s="19"/>
      <c r="F75" s="19"/>
      <c r="G75" s="19"/>
      <c r="H75" s="19"/>
      <c r="I75" s="19"/>
      <c r="J75" s="50"/>
      <c r="K75" s="9"/>
      <c r="L75" s="9"/>
    </row>
    <row r="76" spans="1:12" ht="13.5" customHeight="1" x14ac:dyDescent="0.25">
      <c r="B76" s="122"/>
      <c r="C76" s="225" t="s">
        <v>4</v>
      </c>
      <c r="D76" s="221"/>
      <c r="E76" s="19"/>
      <c r="F76" s="18"/>
      <c r="G76" s="19"/>
      <c r="H76" s="19"/>
      <c r="I76" s="19"/>
      <c r="J76" s="50"/>
    </row>
    <row r="77" spans="1:12" ht="25.5" customHeight="1" x14ac:dyDescent="0.25">
      <c r="B77" s="122"/>
      <c r="C77" s="236" t="s">
        <v>3</v>
      </c>
      <c r="D77" s="237"/>
      <c r="E77" s="96">
        <v>0</v>
      </c>
      <c r="F77" s="96">
        <v>0</v>
      </c>
      <c r="G77" s="96">
        <f>SUM(E77:F77)</f>
        <v>0</v>
      </c>
      <c r="H77" s="96">
        <f>+I77</f>
        <v>0</v>
      </c>
      <c r="I77" s="96">
        <v>0</v>
      </c>
      <c r="J77" s="98">
        <f>+I77-E77</f>
        <v>0</v>
      </c>
    </row>
    <row r="78" spans="1:12" ht="27" customHeight="1" x14ac:dyDescent="0.25">
      <c r="B78" s="122"/>
      <c r="C78" s="236" t="s">
        <v>2</v>
      </c>
      <c r="D78" s="237"/>
      <c r="E78" s="18">
        <v>4090000000</v>
      </c>
      <c r="F78" s="96">
        <v>0</v>
      </c>
      <c r="G78" s="103">
        <f>SUM(E78:F78)</f>
        <v>4090000000</v>
      </c>
      <c r="H78" s="96">
        <f>+I78</f>
        <v>0</v>
      </c>
      <c r="I78" s="96">
        <v>0</v>
      </c>
      <c r="J78" s="123">
        <f>+I78-E78</f>
        <v>-4090000000</v>
      </c>
    </row>
    <row r="79" spans="1:12" x14ac:dyDescent="0.25">
      <c r="B79" s="122"/>
      <c r="C79" s="225" t="s">
        <v>1</v>
      </c>
      <c r="D79" s="221"/>
      <c r="E79" s="16">
        <f>SUM(E77:E78)</f>
        <v>4090000000</v>
      </c>
      <c r="F79" s="96">
        <f>SUM(F77:F78)</f>
        <v>0</v>
      </c>
      <c r="G79" s="104">
        <f>SUM(G77:G78)</f>
        <v>4090000000</v>
      </c>
      <c r="H79" s="98">
        <f>SUM(H77:H78)</f>
        <v>0</v>
      </c>
      <c r="I79" s="98">
        <f>SUM(I77:I78)</f>
        <v>0</v>
      </c>
      <c r="J79" s="123">
        <f>+I79-E79</f>
        <v>-4090000000</v>
      </c>
    </row>
    <row r="80" spans="1:12" ht="6.75" customHeight="1" thickBot="1" x14ac:dyDescent="0.3">
      <c r="B80" s="127"/>
      <c r="C80" s="245"/>
      <c r="D80" s="246"/>
      <c r="E80" s="13"/>
      <c r="F80" s="13"/>
      <c r="G80" s="13"/>
      <c r="H80" s="13"/>
      <c r="I80" s="13"/>
      <c r="J80" s="13"/>
    </row>
    <row r="81" spans="4:10" x14ac:dyDescent="0.25">
      <c r="G81" s="2"/>
      <c r="I81" s="4"/>
    </row>
    <row r="82" spans="4:10" x14ac:dyDescent="0.25">
      <c r="D82" s="2"/>
      <c r="E82" s="91"/>
      <c r="F82" s="4"/>
      <c r="G82" s="11"/>
      <c r="H82" s="3"/>
      <c r="I82" s="4"/>
      <c r="J82" s="5"/>
    </row>
    <row r="83" spans="4:10" x14ac:dyDescent="0.25">
      <c r="E83" s="10"/>
      <c r="F83" s="4"/>
      <c r="G83" s="9"/>
      <c r="H83" s="5"/>
      <c r="I83" s="4"/>
      <c r="J83" s="2"/>
    </row>
    <row r="84" spans="4:10" x14ac:dyDescent="0.25">
      <c r="E84" s="9"/>
      <c r="F84" s="4"/>
      <c r="H84" s="5"/>
      <c r="I84" s="8"/>
      <c r="J84" s="1"/>
    </row>
    <row r="85" spans="4:10" x14ac:dyDescent="0.25">
      <c r="F85" s="7">
        <f>+'F05 LDF  31032020 (2)'!F83</f>
        <v>463726672</v>
      </c>
      <c r="H85" s="2"/>
      <c r="I85" s="6"/>
    </row>
    <row r="86" spans="4:10" x14ac:dyDescent="0.25">
      <c r="F86" s="2">
        <f>+F85-F74</f>
        <v>0</v>
      </c>
      <c r="H86" s="5"/>
      <c r="I86" s="4"/>
    </row>
    <row r="87" spans="4:10" x14ac:dyDescent="0.25">
      <c r="F87" s="32"/>
      <c r="H87" s="2"/>
      <c r="I87" s="4"/>
    </row>
    <row r="88" spans="4:10" x14ac:dyDescent="0.25">
      <c r="D88" s="32"/>
      <c r="F88" s="2"/>
    </row>
    <row r="89" spans="4:10" x14ac:dyDescent="0.25">
      <c r="D89" s="32"/>
      <c r="H89" s="3"/>
      <c r="I89" s="2"/>
    </row>
    <row r="90" spans="4:10" x14ac:dyDescent="0.25">
      <c r="D90" s="32"/>
      <c r="E90" s="2"/>
      <c r="H90" s="1"/>
      <c r="I90" s="1"/>
    </row>
    <row r="91" spans="4:10" x14ac:dyDescent="0.25">
      <c r="D91" s="32"/>
    </row>
    <row r="92" spans="4:10" x14ac:dyDescent="0.25">
      <c r="D92" s="32"/>
      <c r="E92" s="2"/>
    </row>
    <row r="93" spans="4:10" x14ac:dyDescent="0.25">
      <c r="E93" s="2">
        <f>455066035-14371570+761127904+222931815</f>
        <v>1424754184</v>
      </c>
      <c r="I93" s="129"/>
    </row>
  </sheetData>
  <mergeCells count="52">
    <mergeCell ref="C80:D80"/>
    <mergeCell ref="B69:D69"/>
    <mergeCell ref="C70:D70"/>
    <mergeCell ref="B71:D71"/>
    <mergeCell ref="C72:D72"/>
    <mergeCell ref="C73:D73"/>
    <mergeCell ref="B74:D74"/>
    <mergeCell ref="C75:D75"/>
    <mergeCell ref="C76:D76"/>
    <mergeCell ref="C77:D77"/>
    <mergeCell ref="C78:D78"/>
    <mergeCell ref="C79:D79"/>
    <mergeCell ref="C68:D68"/>
    <mergeCell ref="C39:D39"/>
    <mergeCell ref="B43:D43"/>
    <mergeCell ref="B44:D44"/>
    <mergeCell ref="B45:D45"/>
    <mergeCell ref="B46:D46"/>
    <mergeCell ref="B48:D48"/>
    <mergeCell ref="C49:D49"/>
    <mergeCell ref="C58:D58"/>
    <mergeCell ref="C63:D63"/>
    <mergeCell ref="C66:D66"/>
    <mergeCell ref="C67:D67"/>
    <mergeCell ref="B17:B18"/>
    <mergeCell ref="C17:D17"/>
    <mergeCell ref="C18:D18"/>
    <mergeCell ref="C30:D30"/>
    <mergeCell ref="C36:D36"/>
    <mergeCell ref="C37:D37"/>
    <mergeCell ref="C11:D11"/>
    <mergeCell ref="C12:D12"/>
    <mergeCell ref="C13:D13"/>
    <mergeCell ref="C14:D14"/>
    <mergeCell ref="C15:D15"/>
    <mergeCell ref="C16:D16"/>
    <mergeCell ref="C10:D10"/>
    <mergeCell ref="B2:J2"/>
    <mergeCell ref="B3:J3"/>
    <mergeCell ref="B4:J4"/>
    <mergeCell ref="B5:J5"/>
    <mergeCell ref="B6:D6"/>
    <mergeCell ref="E6:I6"/>
    <mergeCell ref="J6:J8"/>
    <mergeCell ref="B7:D7"/>
    <mergeCell ref="E7:E8"/>
    <mergeCell ref="F7:F8"/>
    <mergeCell ref="G7:G8"/>
    <mergeCell ref="H7:H8"/>
    <mergeCell ref="I7:I8"/>
    <mergeCell ref="B8:D8"/>
    <mergeCell ref="B9:D9"/>
  </mergeCells>
  <printOptions horizontalCentered="1"/>
  <pageMargins left="0" right="0" top="0" bottom="0" header="0.31496062992125984" footer="0.31496062992125984"/>
  <pageSetup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M93"/>
  <sheetViews>
    <sheetView showGridLines="0" topLeftCell="D10" zoomScaleNormal="100" workbookViewId="0">
      <selection activeCell="C18" sqref="C18:D18"/>
    </sheetView>
  </sheetViews>
  <sheetFormatPr baseColWidth="10" defaultRowHeight="15" x14ac:dyDescent="0.25"/>
  <cols>
    <col min="1" max="1" width="2.85546875" customWidth="1"/>
    <col min="2" max="2" width="4.85546875" customWidth="1"/>
    <col min="3" max="3" width="2.7109375" customWidth="1"/>
    <col min="4" max="4" width="58.140625" customWidth="1"/>
    <col min="5" max="5" width="16.42578125" hidden="1" customWidth="1"/>
    <col min="6" max="6" width="15.42578125" hidden="1" customWidth="1"/>
    <col min="7" max="7" width="18.140625" hidden="1" customWidth="1"/>
    <col min="8" max="9" width="15.140625" customWidth="1"/>
    <col min="10" max="10" width="15.7109375" customWidth="1"/>
    <col min="11" max="11" width="16.85546875" customWidth="1"/>
    <col min="12" max="12" width="15.140625" bestFit="1" customWidth="1"/>
  </cols>
  <sheetData>
    <row r="1" spans="2:13" ht="15.75" thickBot="1" x14ac:dyDescent="0.3">
      <c r="B1" s="71"/>
      <c r="C1" s="135"/>
    </row>
    <row r="2" spans="2:13" x14ac:dyDescent="0.25">
      <c r="B2" s="194" t="s">
        <v>96</v>
      </c>
      <c r="C2" s="195"/>
      <c r="D2" s="195"/>
      <c r="E2" s="195"/>
      <c r="F2" s="195"/>
      <c r="G2" s="195"/>
      <c r="H2" s="195"/>
      <c r="I2" s="195"/>
      <c r="J2" s="196"/>
    </row>
    <row r="3" spans="2:13" ht="14.25" customHeight="1" x14ac:dyDescent="0.25">
      <c r="B3" s="197" t="s">
        <v>95</v>
      </c>
      <c r="C3" s="198"/>
      <c r="D3" s="198"/>
      <c r="E3" s="198"/>
      <c r="F3" s="198"/>
      <c r="G3" s="198"/>
      <c r="H3" s="198"/>
      <c r="I3" s="198"/>
      <c r="J3" s="199"/>
    </row>
    <row r="4" spans="2:13" x14ac:dyDescent="0.25">
      <c r="B4" s="197" t="s">
        <v>100</v>
      </c>
      <c r="C4" s="198"/>
      <c r="D4" s="198"/>
      <c r="E4" s="198"/>
      <c r="F4" s="198"/>
      <c r="G4" s="198"/>
      <c r="H4" s="198"/>
      <c r="I4" s="198"/>
      <c r="J4" s="199"/>
    </row>
    <row r="5" spans="2:13" ht="12.75" customHeight="1" thickBot="1" x14ac:dyDescent="0.3">
      <c r="B5" s="200" t="s">
        <v>94</v>
      </c>
      <c r="C5" s="201"/>
      <c r="D5" s="201"/>
      <c r="E5" s="201"/>
      <c r="F5" s="201"/>
      <c r="G5" s="201"/>
      <c r="H5" s="201"/>
      <c r="I5" s="201"/>
      <c r="J5" s="202"/>
    </row>
    <row r="6" spans="2:13" ht="15.75" thickBot="1" x14ac:dyDescent="0.3">
      <c r="B6" s="203"/>
      <c r="C6" s="204"/>
      <c r="D6" s="205"/>
      <c r="E6" s="206" t="s">
        <v>93</v>
      </c>
      <c r="F6" s="207"/>
      <c r="G6" s="207"/>
      <c r="H6" s="207"/>
      <c r="I6" s="208"/>
      <c r="J6" s="209" t="s">
        <v>92</v>
      </c>
    </row>
    <row r="7" spans="2:13" x14ac:dyDescent="0.25">
      <c r="B7" s="212" t="s">
        <v>91</v>
      </c>
      <c r="C7" s="213"/>
      <c r="D7" s="214"/>
      <c r="E7" s="247" t="s">
        <v>90</v>
      </c>
      <c r="F7" s="249" t="s">
        <v>89</v>
      </c>
      <c r="G7" s="247" t="s">
        <v>88</v>
      </c>
      <c r="H7" s="209" t="s">
        <v>87</v>
      </c>
      <c r="I7" s="209" t="s">
        <v>86</v>
      </c>
      <c r="J7" s="210"/>
    </row>
    <row r="8" spans="2:13" ht="15.75" thickBot="1" x14ac:dyDescent="0.3">
      <c r="B8" s="200" t="s">
        <v>85</v>
      </c>
      <c r="C8" s="201"/>
      <c r="D8" s="202"/>
      <c r="E8" s="248"/>
      <c r="F8" s="250"/>
      <c r="G8" s="248"/>
      <c r="H8" s="211"/>
      <c r="I8" s="211"/>
      <c r="J8" s="211"/>
    </row>
    <row r="9" spans="2:13" x14ac:dyDescent="0.25">
      <c r="B9" s="231" t="s">
        <v>84</v>
      </c>
      <c r="C9" s="220"/>
      <c r="D9" s="242"/>
      <c r="E9" s="19"/>
      <c r="F9" s="66"/>
      <c r="G9" s="66"/>
      <c r="H9" s="66"/>
      <c r="I9" s="59" t="s">
        <v>0</v>
      </c>
      <c r="J9" s="19"/>
    </row>
    <row r="10" spans="2:13" x14ac:dyDescent="0.25">
      <c r="B10" s="137"/>
      <c r="C10" s="192" t="s">
        <v>83</v>
      </c>
      <c r="D10" s="193"/>
      <c r="E10" s="26">
        <v>1583986418</v>
      </c>
      <c r="F10" s="94">
        <v>0</v>
      </c>
      <c r="G10" s="26">
        <f t="shared" ref="G10:G16" si="0">SUM(E10:F10)</f>
        <v>1583986418</v>
      </c>
      <c r="H10" s="26">
        <f>+I10</f>
        <v>592561193</v>
      </c>
      <c r="I10" s="26">
        <f>592503173+58020</f>
        <v>592561193</v>
      </c>
      <c r="J10" s="123">
        <f>+I10-E10</f>
        <v>-991425225</v>
      </c>
      <c r="K10" s="9"/>
      <c r="L10" s="9"/>
    </row>
    <row r="11" spans="2:13" x14ac:dyDescent="0.25">
      <c r="B11" s="137"/>
      <c r="C11" s="192" t="s">
        <v>81</v>
      </c>
      <c r="D11" s="193"/>
      <c r="E11" s="94">
        <v>0</v>
      </c>
      <c r="F11" s="94">
        <f>+I11-E11</f>
        <v>0</v>
      </c>
      <c r="G11" s="94">
        <f t="shared" si="0"/>
        <v>0</v>
      </c>
      <c r="H11" s="94">
        <f t="shared" ref="H11:H16" si="1">+I11</f>
        <v>0</v>
      </c>
      <c r="I11" s="105">
        <v>0</v>
      </c>
      <c r="J11" s="98">
        <f t="shared" ref="J11:J17" si="2">+I11-E11</f>
        <v>0</v>
      </c>
    </row>
    <row r="12" spans="2:13" x14ac:dyDescent="0.25">
      <c r="B12" s="137"/>
      <c r="C12" s="192" t="s">
        <v>80</v>
      </c>
      <c r="D12" s="193"/>
      <c r="E12" s="94">
        <v>0</v>
      </c>
      <c r="F12" s="26">
        <v>1441500</v>
      </c>
      <c r="G12" s="128">
        <f t="shared" si="0"/>
        <v>1441500</v>
      </c>
      <c r="H12" s="26">
        <f t="shared" si="1"/>
        <v>1454000</v>
      </c>
      <c r="I12" s="90">
        <v>1454000</v>
      </c>
      <c r="J12" s="123">
        <f t="shared" si="2"/>
        <v>1454000</v>
      </c>
      <c r="K12" s="9"/>
      <c r="L12" s="9"/>
    </row>
    <row r="13" spans="2:13" x14ac:dyDescent="0.25">
      <c r="B13" s="137"/>
      <c r="C13" s="192" t="s">
        <v>78</v>
      </c>
      <c r="D13" s="193"/>
      <c r="E13" s="26">
        <v>2131359559</v>
      </c>
      <c r="F13" s="94">
        <v>0</v>
      </c>
      <c r="G13" s="26">
        <f t="shared" si="0"/>
        <v>2131359559</v>
      </c>
      <c r="H13" s="26">
        <f t="shared" si="1"/>
        <v>717109558</v>
      </c>
      <c r="I13" s="90">
        <v>717109558</v>
      </c>
      <c r="J13" s="123">
        <f t="shared" si="2"/>
        <v>-1414250001</v>
      </c>
      <c r="K13" s="9"/>
      <c r="L13" s="9"/>
    </row>
    <row r="14" spans="2:13" x14ac:dyDescent="0.25">
      <c r="B14" s="137"/>
      <c r="C14" s="192" t="s">
        <v>76</v>
      </c>
      <c r="D14" s="193"/>
      <c r="E14" s="26">
        <v>34646377</v>
      </c>
      <c r="F14" s="26">
        <v>247480</v>
      </c>
      <c r="G14" s="26">
        <f t="shared" si="0"/>
        <v>34893857</v>
      </c>
      <c r="H14" s="26">
        <f t="shared" si="1"/>
        <v>49623878</v>
      </c>
      <c r="I14" s="86">
        <v>49623878</v>
      </c>
      <c r="J14" s="123">
        <f t="shared" si="2"/>
        <v>14977501</v>
      </c>
      <c r="K14" s="9"/>
      <c r="L14" s="9"/>
    </row>
    <row r="15" spans="2:13" x14ac:dyDescent="0.25">
      <c r="B15" s="137"/>
      <c r="C15" s="192" t="s">
        <v>74</v>
      </c>
      <c r="D15" s="193"/>
      <c r="E15" s="26">
        <v>55549554</v>
      </c>
      <c r="F15" s="94">
        <v>0</v>
      </c>
      <c r="G15" s="26">
        <f t="shared" si="0"/>
        <v>55549554</v>
      </c>
      <c r="H15" s="26">
        <f t="shared" si="1"/>
        <v>21061817</v>
      </c>
      <c r="I15" s="90">
        <v>21061817</v>
      </c>
      <c r="J15" s="123">
        <f t="shared" si="2"/>
        <v>-34487737</v>
      </c>
    </row>
    <row r="16" spans="2:13" x14ac:dyDescent="0.25">
      <c r="B16" s="137"/>
      <c r="C16" s="222" t="s">
        <v>72</v>
      </c>
      <c r="D16" s="223"/>
      <c r="E16" s="26">
        <v>74762970</v>
      </c>
      <c r="F16" s="94">
        <v>0</v>
      </c>
      <c r="G16" s="26">
        <f t="shared" si="0"/>
        <v>74762970</v>
      </c>
      <c r="H16" s="26">
        <f t="shared" si="1"/>
        <v>15756055</v>
      </c>
      <c r="I16" s="130">
        <f>5688277+10067778</f>
        <v>15756055</v>
      </c>
      <c r="J16" s="123">
        <f t="shared" si="2"/>
        <v>-59006915</v>
      </c>
      <c r="K16" s="131" t="s">
        <v>99</v>
      </c>
      <c r="L16" s="9"/>
      <c r="M16" s="9"/>
    </row>
    <row r="17" spans="2:12" x14ac:dyDescent="0.25">
      <c r="B17" s="243"/>
      <c r="C17" s="225" t="s">
        <v>70</v>
      </c>
      <c r="D17" s="221"/>
      <c r="E17" s="92">
        <f>+E19+E20+E21+E22+E24+E23+E25+E26+E27+E28+E29</f>
        <v>27395009694</v>
      </c>
      <c r="F17" s="92">
        <f>SUM(F19:F29)</f>
        <v>653195013</v>
      </c>
      <c r="G17" s="92">
        <f>SUM(G19:G29)</f>
        <v>28048204707</v>
      </c>
      <c r="H17" s="92">
        <f>SUM(H19:H29)</f>
        <v>7469948489</v>
      </c>
      <c r="I17" s="106">
        <f>SUM(I19:I29)</f>
        <v>7469948489</v>
      </c>
      <c r="J17" s="123">
        <f t="shared" si="2"/>
        <v>-19925061205</v>
      </c>
      <c r="K17" s="9"/>
      <c r="L17" s="9"/>
    </row>
    <row r="18" spans="2:12" x14ac:dyDescent="0.25">
      <c r="B18" s="243"/>
      <c r="C18" s="192" t="s">
        <v>69</v>
      </c>
      <c r="D18" s="193"/>
      <c r="E18" s="92"/>
      <c r="F18" s="92"/>
      <c r="G18" s="92"/>
      <c r="H18" s="92"/>
      <c r="I18" s="106"/>
      <c r="J18" s="123"/>
      <c r="K18" s="9"/>
      <c r="L18" s="9"/>
    </row>
    <row r="19" spans="2:12" x14ac:dyDescent="0.25">
      <c r="B19" s="137"/>
      <c r="C19" s="132"/>
      <c r="D19" s="133" t="s">
        <v>68</v>
      </c>
      <c r="E19" s="26">
        <v>21505880502</v>
      </c>
      <c r="F19" s="26">
        <v>587652148</v>
      </c>
      <c r="G19" s="26">
        <f t="shared" ref="G19:G29" si="3">SUM(E19:F19)</f>
        <v>22093532650</v>
      </c>
      <c r="H19" s="26">
        <f t="shared" ref="H19:H24" si="4">+I19</f>
        <v>5552494220</v>
      </c>
      <c r="I19" s="90">
        <v>5552494220</v>
      </c>
      <c r="J19" s="123">
        <f t="shared" ref="J19:J39" si="5">+I19-E19</f>
        <v>-15953386282</v>
      </c>
      <c r="K19" s="9"/>
      <c r="L19" s="9"/>
    </row>
    <row r="20" spans="2:12" x14ac:dyDescent="0.25">
      <c r="B20" s="137"/>
      <c r="C20" s="132"/>
      <c r="D20" s="133" t="s">
        <v>66</v>
      </c>
      <c r="E20" s="26">
        <v>1426816436</v>
      </c>
      <c r="F20" s="26">
        <v>410940</v>
      </c>
      <c r="G20" s="26">
        <f t="shared" si="3"/>
        <v>1427227376</v>
      </c>
      <c r="H20" s="26">
        <f t="shared" si="4"/>
        <v>360265896</v>
      </c>
      <c r="I20" s="90">
        <v>360265896</v>
      </c>
      <c r="J20" s="123">
        <f t="shared" si="5"/>
        <v>-1066550540</v>
      </c>
      <c r="K20" s="9"/>
      <c r="L20" s="9"/>
    </row>
    <row r="21" spans="2:12" x14ac:dyDescent="0.25">
      <c r="B21" s="137"/>
      <c r="C21" s="132"/>
      <c r="D21" s="133" t="s">
        <v>65</v>
      </c>
      <c r="E21" s="26">
        <v>981912197</v>
      </c>
      <c r="F21" s="26">
        <v>1667809</v>
      </c>
      <c r="G21" s="26">
        <f t="shared" si="3"/>
        <v>983580006</v>
      </c>
      <c r="H21" s="26">
        <f t="shared" si="4"/>
        <v>207237845</v>
      </c>
      <c r="I21" s="90">
        <v>207237845</v>
      </c>
      <c r="J21" s="123">
        <f t="shared" si="5"/>
        <v>-774674352</v>
      </c>
      <c r="K21" s="9"/>
      <c r="L21" s="9"/>
    </row>
    <row r="22" spans="2:12" x14ac:dyDescent="0.25">
      <c r="B22" s="137"/>
      <c r="C22" s="132"/>
      <c r="D22" s="133" t="s">
        <v>64</v>
      </c>
      <c r="E22" s="95">
        <v>0</v>
      </c>
      <c r="F22" s="94">
        <v>0</v>
      </c>
      <c r="G22" s="94">
        <f t="shared" si="3"/>
        <v>0</v>
      </c>
      <c r="H22" s="94">
        <f t="shared" si="4"/>
        <v>0</v>
      </c>
      <c r="I22" s="105">
        <v>0</v>
      </c>
      <c r="J22" s="98">
        <f t="shared" si="5"/>
        <v>0</v>
      </c>
      <c r="K22" s="9"/>
      <c r="L22" s="9"/>
    </row>
    <row r="23" spans="2:12" x14ac:dyDescent="0.25">
      <c r="B23" s="137"/>
      <c r="C23" s="132"/>
      <c r="D23" s="133" t="s">
        <v>63</v>
      </c>
      <c r="E23" s="95">
        <v>0</v>
      </c>
      <c r="F23" s="94">
        <f>+I23-E23</f>
        <v>0</v>
      </c>
      <c r="G23" s="94">
        <f t="shared" si="3"/>
        <v>0</v>
      </c>
      <c r="H23" s="94">
        <f t="shared" si="4"/>
        <v>0</v>
      </c>
      <c r="I23" s="105">
        <v>0</v>
      </c>
      <c r="J23" s="98">
        <f t="shared" si="5"/>
        <v>0</v>
      </c>
      <c r="K23" s="9"/>
      <c r="L23" s="9"/>
    </row>
    <row r="24" spans="2:12" x14ac:dyDescent="0.25">
      <c r="B24" s="137"/>
      <c r="C24" s="132"/>
      <c r="D24" s="133" t="s">
        <v>62</v>
      </c>
      <c r="E24" s="26">
        <v>760282538</v>
      </c>
      <c r="F24" s="124">
        <v>-3324439</v>
      </c>
      <c r="G24" s="26">
        <f t="shared" si="3"/>
        <v>756958099</v>
      </c>
      <c r="H24" s="26">
        <f t="shared" si="4"/>
        <v>196206629</v>
      </c>
      <c r="I24" s="90">
        <v>196206629</v>
      </c>
      <c r="J24" s="123">
        <f t="shared" si="5"/>
        <v>-564075909</v>
      </c>
      <c r="K24" s="9"/>
      <c r="L24" s="9"/>
    </row>
    <row r="25" spans="2:12" x14ac:dyDescent="0.25">
      <c r="B25" s="137"/>
      <c r="C25" s="132"/>
      <c r="D25" s="133" t="s">
        <v>61</v>
      </c>
      <c r="E25" s="94">
        <v>0</v>
      </c>
      <c r="F25" s="94">
        <f>+I25-E25</f>
        <v>0</v>
      </c>
      <c r="G25" s="94">
        <f t="shared" si="3"/>
        <v>0</v>
      </c>
      <c r="H25" s="94">
        <v>0</v>
      </c>
      <c r="I25" s="105">
        <v>0</v>
      </c>
      <c r="J25" s="98">
        <f t="shared" si="5"/>
        <v>0</v>
      </c>
      <c r="K25" s="9"/>
      <c r="L25" s="9"/>
    </row>
    <row r="26" spans="2:12" x14ac:dyDescent="0.25">
      <c r="B26" s="137"/>
      <c r="C26" s="132"/>
      <c r="D26" s="133" t="s">
        <v>60</v>
      </c>
      <c r="E26" s="94">
        <v>0</v>
      </c>
      <c r="F26" s="94">
        <f>+I26-E26</f>
        <v>0</v>
      </c>
      <c r="G26" s="94">
        <f t="shared" si="3"/>
        <v>0</v>
      </c>
      <c r="H26" s="94">
        <f>+I26</f>
        <v>0</v>
      </c>
      <c r="I26" s="105">
        <v>0</v>
      </c>
      <c r="J26" s="98">
        <f t="shared" si="5"/>
        <v>0</v>
      </c>
      <c r="K26" s="9"/>
      <c r="L26" s="9"/>
    </row>
    <row r="27" spans="2:12" x14ac:dyDescent="0.25">
      <c r="B27" s="137"/>
      <c r="C27" s="132"/>
      <c r="D27" s="133" t="s">
        <v>59</v>
      </c>
      <c r="E27" s="26">
        <v>816309382</v>
      </c>
      <c r="F27" s="26">
        <v>1</v>
      </c>
      <c r="G27" s="26">
        <f t="shared" si="3"/>
        <v>816309383</v>
      </c>
      <c r="H27" s="26">
        <f>+I27</f>
        <v>189782937</v>
      </c>
      <c r="I27" s="90">
        <v>189782937</v>
      </c>
      <c r="J27" s="123">
        <f t="shared" si="5"/>
        <v>-626526445</v>
      </c>
      <c r="K27" s="9">
        <f>+I17+I30+I69</f>
        <v>20134575806</v>
      </c>
      <c r="L27" s="9"/>
    </row>
    <row r="28" spans="2:12" x14ac:dyDescent="0.25">
      <c r="B28" s="137"/>
      <c r="C28" s="132"/>
      <c r="D28" s="133" t="s">
        <v>57</v>
      </c>
      <c r="E28" s="26">
        <v>1903808639</v>
      </c>
      <c r="F28" s="26">
        <v>66788554</v>
      </c>
      <c r="G28" s="26">
        <f t="shared" si="3"/>
        <v>1970597193</v>
      </c>
      <c r="H28" s="26">
        <f>+I28</f>
        <v>962994788</v>
      </c>
      <c r="I28" s="90">
        <v>962994788</v>
      </c>
      <c r="J28" s="123">
        <f t="shared" si="5"/>
        <v>-940813851</v>
      </c>
      <c r="K28" s="9"/>
      <c r="L28" s="9"/>
    </row>
    <row r="29" spans="2:12" ht="22.5" customHeight="1" x14ac:dyDescent="0.25">
      <c r="B29" s="137"/>
      <c r="C29" s="132"/>
      <c r="D29" s="136" t="s">
        <v>56</v>
      </c>
      <c r="E29" s="94">
        <v>0</v>
      </c>
      <c r="F29" s="99">
        <v>0</v>
      </c>
      <c r="G29" s="94">
        <f t="shared" si="3"/>
        <v>0</v>
      </c>
      <c r="H29" s="26">
        <f>+I29</f>
        <v>966174</v>
      </c>
      <c r="I29" s="90">
        <v>966174</v>
      </c>
      <c r="J29" s="16">
        <f t="shared" si="5"/>
        <v>966174</v>
      </c>
      <c r="K29" s="9"/>
      <c r="L29" s="9"/>
    </row>
    <row r="30" spans="2:12" ht="18.75" customHeight="1" x14ac:dyDescent="0.25">
      <c r="B30" s="137"/>
      <c r="C30" s="226" t="s">
        <v>55</v>
      </c>
      <c r="D30" s="227"/>
      <c r="E30" s="24">
        <f>SUM(E31:E35)</f>
        <v>813425678</v>
      </c>
      <c r="F30" s="24">
        <f>SUM(F31:F35)</f>
        <v>268614233</v>
      </c>
      <c r="G30" s="24">
        <f>SUM(G31:G35)</f>
        <v>1082039911</v>
      </c>
      <c r="H30" s="24">
        <f>SUM(H31:H35)</f>
        <v>166719421</v>
      </c>
      <c r="I30" s="107">
        <f>SUM(I31:I35)</f>
        <v>166719421</v>
      </c>
      <c r="J30" s="123">
        <f t="shared" si="5"/>
        <v>-646706257</v>
      </c>
      <c r="K30" s="9"/>
      <c r="L30" s="9"/>
    </row>
    <row r="31" spans="2:12" x14ac:dyDescent="0.25">
      <c r="B31" s="137"/>
      <c r="C31" s="132"/>
      <c r="D31" s="133" t="s">
        <v>54</v>
      </c>
      <c r="E31" s="99">
        <v>0</v>
      </c>
      <c r="F31" s="99">
        <v>0</v>
      </c>
      <c r="G31" s="101">
        <f t="shared" ref="G31:G36" si="6">SUM(E31:F31)</f>
        <v>0</v>
      </c>
      <c r="H31" s="94">
        <f>+I31</f>
        <v>0</v>
      </c>
      <c r="I31" s="105">
        <v>0</v>
      </c>
      <c r="J31" s="98">
        <f t="shared" si="5"/>
        <v>0</v>
      </c>
      <c r="K31" s="9"/>
      <c r="L31" s="9"/>
    </row>
    <row r="32" spans="2:12" x14ac:dyDescent="0.25">
      <c r="B32" s="137"/>
      <c r="C32" s="132"/>
      <c r="D32" s="133" t="s">
        <v>53</v>
      </c>
      <c r="E32" s="26">
        <v>76260702</v>
      </c>
      <c r="F32" s="26">
        <v>6</v>
      </c>
      <c r="G32" s="26">
        <f t="shared" si="6"/>
        <v>76260708</v>
      </c>
      <c r="H32" s="26">
        <f>+I32</f>
        <v>19065177</v>
      </c>
      <c r="I32" s="90">
        <v>19065177</v>
      </c>
      <c r="J32" s="123">
        <f t="shared" si="5"/>
        <v>-57195525</v>
      </c>
      <c r="K32" s="9"/>
      <c r="L32" s="9"/>
    </row>
    <row r="33" spans="2:12" x14ac:dyDescent="0.25">
      <c r="B33" s="137"/>
      <c r="C33" s="132"/>
      <c r="D33" s="133" t="s">
        <v>51</v>
      </c>
      <c r="E33" s="26">
        <v>265492751</v>
      </c>
      <c r="F33" s="124">
        <v>-1</v>
      </c>
      <c r="G33" s="26">
        <f t="shared" si="6"/>
        <v>265492750</v>
      </c>
      <c r="H33" s="26">
        <f>+I33</f>
        <v>61090206</v>
      </c>
      <c r="I33" s="90">
        <v>61090206</v>
      </c>
      <c r="J33" s="123">
        <f t="shared" si="5"/>
        <v>-204402545</v>
      </c>
      <c r="K33" s="9"/>
      <c r="L33" s="9"/>
    </row>
    <row r="34" spans="2:12" x14ac:dyDescent="0.25">
      <c r="B34" s="137"/>
      <c r="C34" s="132"/>
      <c r="D34" s="133" t="s">
        <v>49</v>
      </c>
      <c r="E34" s="26">
        <v>40248282</v>
      </c>
      <c r="F34" s="99">
        <v>0</v>
      </c>
      <c r="G34" s="26">
        <f t="shared" si="6"/>
        <v>40248282</v>
      </c>
      <c r="H34" s="26">
        <f>+I34</f>
        <v>13508432</v>
      </c>
      <c r="I34" s="90">
        <v>13508432</v>
      </c>
      <c r="J34" s="123">
        <f t="shared" si="5"/>
        <v>-26739850</v>
      </c>
      <c r="K34" s="9"/>
      <c r="L34" s="9"/>
    </row>
    <row r="35" spans="2:12" x14ac:dyDescent="0.25">
      <c r="B35" s="137"/>
      <c r="C35" s="132"/>
      <c r="D35" s="134" t="s">
        <v>48</v>
      </c>
      <c r="E35" s="26">
        <f>470422225-40248282+1250000</f>
        <v>431423943</v>
      </c>
      <c r="F35" s="26">
        <v>268614228</v>
      </c>
      <c r="G35" s="26">
        <f t="shared" si="6"/>
        <v>700038171</v>
      </c>
      <c r="H35" s="26">
        <f>+I35</f>
        <v>73055606</v>
      </c>
      <c r="I35" s="90">
        <f>72993160+62446</f>
        <v>73055606</v>
      </c>
      <c r="J35" s="123">
        <f t="shared" si="5"/>
        <v>-358368337</v>
      </c>
      <c r="K35" s="9"/>
      <c r="L35" s="9"/>
    </row>
    <row r="36" spans="2:12" x14ac:dyDescent="0.25">
      <c r="B36" s="137"/>
      <c r="C36" s="220" t="s">
        <v>46</v>
      </c>
      <c r="D36" s="221"/>
      <c r="E36" s="99">
        <v>0</v>
      </c>
      <c r="F36" s="99">
        <v>0</v>
      </c>
      <c r="G36" s="99">
        <f t="shared" si="6"/>
        <v>0</v>
      </c>
      <c r="H36" s="99">
        <v>0</v>
      </c>
      <c r="I36" s="108">
        <v>0</v>
      </c>
      <c r="J36" s="100">
        <f t="shared" si="5"/>
        <v>0</v>
      </c>
      <c r="K36" s="9"/>
      <c r="L36" s="9"/>
    </row>
    <row r="37" spans="2:12" x14ac:dyDescent="0.25">
      <c r="B37" s="137"/>
      <c r="C37" s="220" t="s">
        <v>45</v>
      </c>
      <c r="D37" s="221"/>
      <c r="E37" s="102">
        <f>+E38</f>
        <v>0</v>
      </c>
      <c r="F37" s="99">
        <f>+F38</f>
        <v>0</v>
      </c>
      <c r="G37" s="102">
        <f>+G38</f>
        <v>0</v>
      </c>
      <c r="H37" s="102">
        <f>+H38</f>
        <v>0</v>
      </c>
      <c r="I37" s="109">
        <f>+I38</f>
        <v>0</v>
      </c>
      <c r="J37" s="97">
        <f t="shared" si="5"/>
        <v>0</v>
      </c>
      <c r="K37" s="9"/>
      <c r="L37" s="9"/>
    </row>
    <row r="38" spans="2:12" x14ac:dyDescent="0.25">
      <c r="B38" s="137"/>
      <c r="C38" s="132"/>
      <c r="D38" s="133" t="s">
        <v>44</v>
      </c>
      <c r="E38" s="99"/>
      <c r="F38" s="66"/>
      <c r="G38" s="99"/>
      <c r="H38" s="99"/>
      <c r="I38" s="110"/>
      <c r="J38" s="97">
        <f t="shared" si="5"/>
        <v>0</v>
      </c>
      <c r="K38" s="9"/>
      <c r="L38" s="9"/>
    </row>
    <row r="39" spans="2:12" x14ac:dyDescent="0.25">
      <c r="B39" s="137"/>
      <c r="C39" s="225" t="s">
        <v>43</v>
      </c>
      <c r="D39" s="221"/>
      <c r="E39" s="102">
        <f>SUM(E40:E41)</f>
        <v>0</v>
      </c>
      <c r="F39" s="102">
        <f>SUM(F40:F41)</f>
        <v>0</v>
      </c>
      <c r="G39" s="102">
        <f>SUM(G40:G41)</f>
        <v>0</v>
      </c>
      <c r="H39" s="102">
        <f>SUM(H40:H41)</f>
        <v>0</v>
      </c>
      <c r="I39" s="109">
        <f>SUM(I40:I41)</f>
        <v>0</v>
      </c>
      <c r="J39" s="97">
        <f t="shared" si="5"/>
        <v>0</v>
      </c>
      <c r="K39" s="9"/>
      <c r="L39" s="9"/>
    </row>
    <row r="40" spans="2:12" x14ac:dyDescent="0.25">
      <c r="B40" s="137"/>
      <c r="C40" s="132"/>
      <c r="D40" s="133" t="s">
        <v>42</v>
      </c>
      <c r="E40" s="99">
        <v>0</v>
      </c>
      <c r="F40" s="99">
        <v>0</v>
      </c>
      <c r="G40" s="99">
        <v>0</v>
      </c>
      <c r="H40" s="99">
        <v>0</v>
      </c>
      <c r="I40" s="99">
        <v>0</v>
      </c>
      <c r="J40" s="102">
        <v>0</v>
      </c>
      <c r="K40" s="9"/>
      <c r="L40" s="9"/>
    </row>
    <row r="41" spans="2:12" x14ac:dyDescent="0.25">
      <c r="B41" s="137"/>
      <c r="C41" s="132"/>
      <c r="D41" s="133" t="s">
        <v>41</v>
      </c>
      <c r="E41" s="99">
        <v>0</v>
      </c>
      <c r="F41" s="99">
        <v>0</v>
      </c>
      <c r="G41" s="99">
        <v>0</v>
      </c>
      <c r="H41" s="99">
        <v>0</v>
      </c>
      <c r="I41" s="99">
        <v>0</v>
      </c>
      <c r="J41" s="102">
        <v>0</v>
      </c>
      <c r="K41" s="9"/>
      <c r="L41" s="9"/>
    </row>
    <row r="42" spans="2:12" ht="6" customHeight="1" x14ac:dyDescent="0.25">
      <c r="B42" s="137"/>
      <c r="C42" s="132"/>
      <c r="D42" s="133"/>
      <c r="E42" s="19"/>
      <c r="F42" s="19"/>
      <c r="G42" s="19"/>
      <c r="H42" s="19"/>
      <c r="I42" s="111"/>
      <c r="J42" s="50"/>
      <c r="K42" s="9"/>
      <c r="L42" s="9"/>
    </row>
    <row r="43" spans="2:12" x14ac:dyDescent="0.25">
      <c r="B43" s="231" t="s">
        <v>40</v>
      </c>
      <c r="C43" s="220"/>
      <c r="D43" s="221"/>
      <c r="E43" s="92">
        <f t="shared" ref="E43:J43" si="7">+E10+E11+E12+E13+E14+E15+E16+E17+E30+E36+E37+E39</f>
        <v>32088740250</v>
      </c>
      <c r="F43" s="92">
        <f>+F10+F11+F12+F13+F14+F15+F16+F17+F30+F36+F37+F39</f>
        <v>923498226</v>
      </c>
      <c r="G43" s="92">
        <f>+G10+G11+G12+G13+G14+G15+G16+G17+G30+G36+G37+G39</f>
        <v>33012238476</v>
      </c>
      <c r="H43" s="92">
        <f t="shared" si="7"/>
        <v>9034234411</v>
      </c>
      <c r="I43" s="92">
        <f>+I10+I11+I12+I13+I14+I15+I16+I17+I30+I36+I37+I39</f>
        <v>9034234411</v>
      </c>
      <c r="J43" s="123">
        <f t="shared" si="7"/>
        <v>-23054505839</v>
      </c>
      <c r="K43" s="9"/>
      <c r="L43" s="9"/>
    </row>
    <row r="44" spans="2:12" x14ac:dyDescent="0.25">
      <c r="B44" s="231" t="s">
        <v>39</v>
      </c>
      <c r="C44" s="220"/>
      <c r="D44" s="221"/>
      <c r="E44" s="125"/>
      <c r="F44" s="47"/>
      <c r="G44" s="47"/>
      <c r="H44" s="47"/>
      <c r="I44" s="112"/>
      <c r="J44" s="59"/>
      <c r="K44" s="9"/>
      <c r="L44" s="9"/>
    </row>
    <row r="45" spans="2:12" ht="6" customHeight="1" x14ac:dyDescent="0.25">
      <c r="B45" s="243"/>
      <c r="C45" s="244"/>
      <c r="D45" s="193"/>
      <c r="E45" s="125"/>
      <c r="F45" s="47"/>
      <c r="G45" s="47"/>
      <c r="H45" s="47"/>
      <c r="I45" s="112"/>
      <c r="J45" s="59"/>
      <c r="K45" s="9"/>
      <c r="L45" s="9"/>
    </row>
    <row r="46" spans="2:12" x14ac:dyDescent="0.25">
      <c r="B46" s="231" t="s">
        <v>38</v>
      </c>
      <c r="C46" s="220"/>
      <c r="D46" s="221"/>
      <c r="E46" s="44"/>
      <c r="F46" s="44"/>
      <c r="G46" s="44"/>
      <c r="H46" s="44"/>
      <c r="I46" s="44"/>
      <c r="J46" s="43"/>
      <c r="K46" s="9"/>
      <c r="L46" s="9"/>
    </row>
    <row r="47" spans="2:12" ht="5.25" customHeight="1" x14ac:dyDescent="0.25">
      <c r="B47" s="137"/>
      <c r="C47" s="132"/>
      <c r="D47" s="133"/>
      <c r="E47" s="41"/>
      <c r="F47" s="41"/>
      <c r="G47" s="41"/>
      <c r="H47" s="41"/>
      <c r="I47" s="113"/>
      <c r="J47" s="41"/>
      <c r="K47" s="9"/>
      <c r="L47" s="9"/>
    </row>
    <row r="48" spans="2:12" x14ac:dyDescent="0.25">
      <c r="B48" s="231" t="s">
        <v>37</v>
      </c>
      <c r="C48" s="220"/>
      <c r="D48" s="221"/>
      <c r="E48" s="19"/>
      <c r="F48" s="19"/>
      <c r="G48" s="19"/>
      <c r="H48" s="19"/>
      <c r="I48" s="114"/>
      <c r="J48" s="19"/>
      <c r="K48" s="9"/>
      <c r="L48" s="9"/>
    </row>
    <row r="49" spans="2:12" x14ac:dyDescent="0.25">
      <c r="B49" s="137"/>
      <c r="C49" s="192" t="s">
        <v>36</v>
      </c>
      <c r="D49" s="193"/>
      <c r="E49" s="16">
        <f>SUM(E50:E57)</f>
        <v>32898928645</v>
      </c>
      <c r="F49" s="123">
        <f>SUM(F50:F57)</f>
        <v>-313051411</v>
      </c>
      <c r="G49" s="16">
        <f>SUM(G50:G57)</f>
        <v>32585877234</v>
      </c>
      <c r="H49" s="16">
        <f>SUM(H50:H57)</f>
        <v>8655286786</v>
      </c>
      <c r="I49" s="107">
        <f>SUM(I50:I57)</f>
        <v>8655286786</v>
      </c>
      <c r="J49" s="123">
        <f t="shared" ref="J49:J63" si="8">+I49-E49</f>
        <v>-24243641859</v>
      </c>
      <c r="K49" s="9"/>
      <c r="L49" s="9"/>
    </row>
    <row r="50" spans="2:12" x14ac:dyDescent="0.25">
      <c r="B50" s="137"/>
      <c r="C50" s="132"/>
      <c r="D50" s="133" t="s">
        <v>35</v>
      </c>
      <c r="E50" s="26">
        <v>18939503212</v>
      </c>
      <c r="F50" s="96">
        <v>0</v>
      </c>
      <c r="G50" s="26">
        <f t="shared" ref="G50:G57" si="9">SUM(E50:F50)</f>
        <v>18939503212</v>
      </c>
      <c r="H50" s="26">
        <f t="shared" ref="H50:H60" si="10">+I50</f>
        <v>5041986909</v>
      </c>
      <c r="I50" s="90">
        <v>5041986909</v>
      </c>
      <c r="J50" s="123">
        <f t="shared" si="8"/>
        <v>-13897516303</v>
      </c>
      <c r="K50" s="9"/>
      <c r="L50" s="9"/>
    </row>
    <row r="51" spans="2:12" x14ac:dyDescent="0.25">
      <c r="B51" s="137"/>
      <c r="C51" s="132"/>
      <c r="D51" s="133" t="s">
        <v>33</v>
      </c>
      <c r="E51" s="26">
        <v>3728875659</v>
      </c>
      <c r="F51" s="96">
        <v>0</v>
      </c>
      <c r="G51" s="26">
        <f t="shared" si="9"/>
        <v>3728875659</v>
      </c>
      <c r="H51" s="26">
        <f t="shared" si="10"/>
        <v>962093007</v>
      </c>
      <c r="I51" s="90">
        <v>962093007</v>
      </c>
      <c r="J51" s="123">
        <f t="shared" si="8"/>
        <v>-2766782652</v>
      </c>
      <c r="K51" s="9"/>
      <c r="L51" s="9"/>
    </row>
    <row r="52" spans="2:12" x14ac:dyDescent="0.25">
      <c r="B52" s="137"/>
      <c r="C52" s="132"/>
      <c r="D52" s="133" t="s">
        <v>31</v>
      </c>
      <c r="E52" s="26">
        <f>426341833+3090881913</f>
        <v>3517223746</v>
      </c>
      <c r="F52" s="124">
        <v>-322520616</v>
      </c>
      <c r="G52" s="26">
        <f t="shared" si="9"/>
        <v>3194703130</v>
      </c>
      <c r="H52" s="89">
        <f t="shared" si="10"/>
        <v>958410939</v>
      </c>
      <c r="I52" s="115">
        <v>958410939</v>
      </c>
      <c r="J52" s="123">
        <f t="shared" si="8"/>
        <v>-2558812807</v>
      </c>
      <c r="K52" s="9"/>
      <c r="L52" s="9"/>
    </row>
    <row r="53" spans="2:12" ht="39" customHeight="1" x14ac:dyDescent="0.25">
      <c r="B53" s="137"/>
      <c r="C53" s="132"/>
      <c r="D53" s="136" t="s">
        <v>29</v>
      </c>
      <c r="E53" s="26">
        <v>3203613965</v>
      </c>
      <c r="F53" s="26">
        <v>1229408</v>
      </c>
      <c r="G53" s="26">
        <f t="shared" si="9"/>
        <v>3204843373</v>
      </c>
      <c r="H53" s="89">
        <f t="shared" si="10"/>
        <v>801210843</v>
      </c>
      <c r="I53" s="90">
        <v>801210843</v>
      </c>
      <c r="J53" s="123">
        <f>+I53-E53</f>
        <v>-2402403122</v>
      </c>
      <c r="K53" s="9"/>
      <c r="L53" s="9"/>
    </row>
    <row r="54" spans="2:12" x14ac:dyDescent="0.25">
      <c r="B54" s="137"/>
      <c r="C54" s="132"/>
      <c r="D54" s="133" t="s">
        <v>27</v>
      </c>
      <c r="E54" s="26">
        <v>1145253089</v>
      </c>
      <c r="F54" s="124">
        <v>-8347672</v>
      </c>
      <c r="G54" s="26">
        <f t="shared" si="9"/>
        <v>1136905417</v>
      </c>
      <c r="H54" s="26">
        <f t="shared" si="10"/>
        <v>284459709</v>
      </c>
      <c r="I54" s="90">
        <v>284459709</v>
      </c>
      <c r="J54" s="123">
        <f t="shared" si="8"/>
        <v>-860793380</v>
      </c>
      <c r="K54" s="9"/>
      <c r="L54" s="9"/>
    </row>
    <row r="55" spans="2:12" x14ac:dyDescent="0.25">
      <c r="B55" s="137"/>
      <c r="C55" s="132"/>
      <c r="D55" s="134" t="s">
        <v>25</v>
      </c>
      <c r="E55" s="26">
        <v>217773935</v>
      </c>
      <c r="F55" s="96">
        <v>0</v>
      </c>
      <c r="G55" s="26">
        <f t="shared" si="9"/>
        <v>217773935</v>
      </c>
      <c r="H55" s="26">
        <f t="shared" si="10"/>
        <v>55565956</v>
      </c>
      <c r="I55" s="90">
        <v>55565956</v>
      </c>
      <c r="J55" s="123">
        <f t="shared" si="8"/>
        <v>-162207979</v>
      </c>
      <c r="K55" s="9"/>
      <c r="L55" s="9"/>
    </row>
    <row r="56" spans="2:12" ht="31.5" customHeight="1" x14ac:dyDescent="0.25">
      <c r="B56" s="137"/>
      <c r="C56" s="132"/>
      <c r="D56" s="136" t="s">
        <v>23</v>
      </c>
      <c r="E56" s="26">
        <v>209871974</v>
      </c>
      <c r="F56" s="124">
        <v>7280204</v>
      </c>
      <c r="G56" s="26">
        <f t="shared" si="9"/>
        <v>217152178</v>
      </c>
      <c r="H56" s="26">
        <f t="shared" si="10"/>
        <v>65029341</v>
      </c>
      <c r="I56" s="90">
        <v>65029341</v>
      </c>
      <c r="J56" s="123">
        <f t="shared" si="8"/>
        <v>-144842633</v>
      </c>
      <c r="K56" s="9"/>
      <c r="L56" s="9"/>
    </row>
    <row r="57" spans="2:12" x14ac:dyDescent="0.25">
      <c r="B57" s="137"/>
      <c r="C57" s="132"/>
      <c r="D57" s="34" t="s">
        <v>21</v>
      </c>
      <c r="E57" s="26">
        <v>1936813065</v>
      </c>
      <c r="F57" s="26">
        <v>9307265</v>
      </c>
      <c r="G57" s="26">
        <f t="shared" si="9"/>
        <v>1946120330</v>
      </c>
      <c r="H57" s="26">
        <f t="shared" si="10"/>
        <v>486530082</v>
      </c>
      <c r="I57" s="90">
        <v>486530082</v>
      </c>
      <c r="J57" s="123">
        <f t="shared" si="8"/>
        <v>-1450282983</v>
      </c>
      <c r="K57" s="9"/>
      <c r="L57" s="9"/>
    </row>
    <row r="58" spans="2:12" x14ac:dyDescent="0.25">
      <c r="B58" s="137"/>
      <c r="C58" s="192" t="s">
        <v>19</v>
      </c>
      <c r="D58" s="193"/>
      <c r="E58" s="24">
        <f>+E59+E60+E61+E62</f>
        <v>6837235053</v>
      </c>
      <c r="F58" s="123">
        <f>SUM(F59:F62)</f>
        <v>-618312056</v>
      </c>
      <c r="G58" s="24">
        <f>SUM(G59:G62)</f>
        <v>6218922997</v>
      </c>
      <c r="H58" s="24">
        <f t="shared" si="10"/>
        <v>3842621110</v>
      </c>
      <c r="I58" s="107">
        <f>+I59+I60</f>
        <v>3842621110</v>
      </c>
      <c r="J58" s="123">
        <f t="shared" si="8"/>
        <v>-2994613943</v>
      </c>
      <c r="K58" s="9"/>
      <c r="L58" s="9"/>
    </row>
    <row r="59" spans="2:12" x14ac:dyDescent="0.25">
      <c r="B59" s="137"/>
      <c r="C59" s="132"/>
      <c r="D59" s="133" t="s">
        <v>18</v>
      </c>
      <c r="E59" s="26">
        <v>2788966533</v>
      </c>
      <c r="F59" s="124">
        <v>-1459266843</v>
      </c>
      <c r="G59" s="26">
        <f>SUM(E59:F59)</f>
        <v>1329699690</v>
      </c>
      <c r="H59" s="26">
        <f t="shared" si="10"/>
        <v>1434765030</v>
      </c>
      <c r="I59" s="90">
        <v>1434765030</v>
      </c>
      <c r="J59" s="123">
        <f t="shared" si="8"/>
        <v>-1354201503</v>
      </c>
      <c r="K59" s="9"/>
      <c r="L59" s="9"/>
    </row>
    <row r="60" spans="2:12" x14ac:dyDescent="0.25">
      <c r="B60" s="137"/>
      <c r="C60" s="132"/>
      <c r="D60" s="133" t="s">
        <v>16</v>
      </c>
      <c r="E60" s="26">
        <f>6837235053-2788966533</f>
        <v>4048268520</v>
      </c>
      <c r="F60" s="26">
        <v>840954787</v>
      </c>
      <c r="G60" s="26">
        <f>SUM(E60:F60)</f>
        <v>4889223307</v>
      </c>
      <c r="H60" s="26">
        <f t="shared" si="10"/>
        <v>2407856080</v>
      </c>
      <c r="I60" s="90">
        <v>2407856080</v>
      </c>
      <c r="J60" s="123">
        <f t="shared" si="8"/>
        <v>-1640412440</v>
      </c>
      <c r="K60" s="9"/>
      <c r="L60" s="9"/>
    </row>
    <row r="61" spans="2:12" x14ac:dyDescent="0.25">
      <c r="B61" s="137"/>
      <c r="C61" s="132"/>
      <c r="D61" s="133" t="s">
        <v>15</v>
      </c>
      <c r="E61" s="94">
        <v>0</v>
      </c>
      <c r="F61" s="96">
        <v>0</v>
      </c>
      <c r="G61" s="96">
        <f>SUM(E61:F61)</f>
        <v>0</v>
      </c>
      <c r="H61" s="96">
        <v>0</v>
      </c>
      <c r="I61" s="105">
        <v>0</v>
      </c>
      <c r="J61" s="98">
        <f t="shared" si="8"/>
        <v>0</v>
      </c>
      <c r="K61" s="9"/>
      <c r="L61" s="9"/>
    </row>
    <row r="62" spans="2:12" x14ac:dyDescent="0.25">
      <c r="B62" s="137"/>
      <c r="C62" s="132"/>
      <c r="D62" s="133" t="s">
        <v>14</v>
      </c>
      <c r="E62" s="96">
        <v>0</v>
      </c>
      <c r="F62" s="96">
        <v>0</v>
      </c>
      <c r="G62" s="96">
        <f>SUM(E62:F62)</f>
        <v>0</v>
      </c>
      <c r="H62" s="96">
        <v>0</v>
      </c>
      <c r="I62" s="116">
        <v>0</v>
      </c>
      <c r="J62" s="98">
        <f t="shared" si="8"/>
        <v>0</v>
      </c>
      <c r="K62" s="9"/>
      <c r="L62" s="9"/>
    </row>
    <row r="63" spans="2:12" x14ac:dyDescent="0.25">
      <c r="B63" s="137"/>
      <c r="C63" s="192" t="s">
        <v>13</v>
      </c>
      <c r="D63" s="193"/>
      <c r="E63" s="96">
        <f>SUM(E64:E65)</f>
        <v>0</v>
      </c>
      <c r="F63" s="96">
        <v>0</v>
      </c>
      <c r="G63" s="94">
        <f>SUM(E63:F63)</f>
        <v>0</v>
      </c>
      <c r="H63" s="96">
        <f>+I63</f>
        <v>0</v>
      </c>
      <c r="I63" s="105">
        <f>SUM(I64:I65)</f>
        <v>0</v>
      </c>
      <c r="J63" s="98">
        <f t="shared" si="8"/>
        <v>0</v>
      </c>
      <c r="K63" s="9"/>
      <c r="L63" s="9"/>
    </row>
    <row r="64" spans="2:12" ht="28.5" customHeight="1" x14ac:dyDescent="0.25">
      <c r="B64" s="137"/>
      <c r="C64" s="132"/>
      <c r="D64" s="136" t="s">
        <v>12</v>
      </c>
      <c r="E64" s="96">
        <v>0</v>
      </c>
      <c r="F64" s="96">
        <v>0</v>
      </c>
      <c r="G64" s="96">
        <v>0</v>
      </c>
      <c r="H64" s="96">
        <v>0</v>
      </c>
      <c r="I64" s="105">
        <v>0</v>
      </c>
      <c r="J64" s="98">
        <v>0</v>
      </c>
      <c r="K64" s="9"/>
      <c r="L64" s="9"/>
    </row>
    <row r="65" spans="1:12" x14ac:dyDescent="0.25">
      <c r="B65" s="137"/>
      <c r="C65" s="132"/>
      <c r="D65" s="133" t="s">
        <v>11</v>
      </c>
      <c r="E65" s="96">
        <v>0</v>
      </c>
      <c r="F65" s="96">
        <v>0</v>
      </c>
      <c r="G65" s="94">
        <f>SUM(E65:F65)</f>
        <v>0</v>
      </c>
      <c r="H65" s="96">
        <f>+I65</f>
        <v>0</v>
      </c>
      <c r="I65" s="105">
        <v>0</v>
      </c>
      <c r="J65" s="98">
        <f>+I65-E65</f>
        <v>0</v>
      </c>
      <c r="K65" s="9"/>
      <c r="L65" s="9"/>
    </row>
    <row r="66" spans="1:12" x14ac:dyDescent="0.25">
      <c r="B66" s="137"/>
      <c r="C66" s="192" t="s">
        <v>10</v>
      </c>
      <c r="D66" s="193"/>
      <c r="E66" s="96">
        <v>0</v>
      </c>
      <c r="F66" s="96">
        <v>0</v>
      </c>
      <c r="G66" s="96">
        <f>SUM(E66:F66)</f>
        <v>0</v>
      </c>
      <c r="H66" s="96">
        <v>0</v>
      </c>
      <c r="I66" s="105">
        <v>0</v>
      </c>
      <c r="J66" s="117">
        <f>+I66-E66</f>
        <v>0</v>
      </c>
      <c r="K66" s="9"/>
      <c r="L66" s="9"/>
    </row>
    <row r="67" spans="1:12" x14ac:dyDescent="0.25">
      <c r="B67" s="137"/>
      <c r="C67" s="192" t="s">
        <v>9</v>
      </c>
      <c r="D67" s="193"/>
      <c r="E67" s="96">
        <v>0</v>
      </c>
      <c r="F67" s="96">
        <v>0</v>
      </c>
      <c r="G67" s="96">
        <f>SUM(E67:F67)</f>
        <v>0</v>
      </c>
      <c r="H67" s="96">
        <v>0</v>
      </c>
      <c r="I67" s="105">
        <v>0</v>
      </c>
      <c r="J67" s="117">
        <f>+I67-E67</f>
        <v>0</v>
      </c>
      <c r="K67" s="9"/>
      <c r="L67" s="9"/>
    </row>
    <row r="68" spans="1:12" ht="6.75" customHeight="1" x14ac:dyDescent="0.25">
      <c r="B68" s="137"/>
      <c r="C68" s="192"/>
      <c r="D68" s="193"/>
      <c r="E68" s="27"/>
      <c r="F68" s="27"/>
      <c r="G68" s="27"/>
      <c r="H68" s="27"/>
      <c r="I68" s="27"/>
      <c r="J68" s="27"/>
      <c r="K68" s="9"/>
      <c r="L68" s="9"/>
    </row>
    <row r="69" spans="1:12" x14ac:dyDescent="0.25">
      <c r="A69" s="30"/>
      <c r="B69" s="231" t="s">
        <v>8</v>
      </c>
      <c r="C69" s="220"/>
      <c r="D69" s="221"/>
      <c r="E69" s="92">
        <f t="shared" ref="E69:J69" si="11">+E49+E58+E63+E66+E67</f>
        <v>39736163698</v>
      </c>
      <c r="F69" s="123">
        <f>+F49+F58+F63+F66+F67</f>
        <v>-931363467</v>
      </c>
      <c r="G69" s="126">
        <f t="shared" si="11"/>
        <v>38804800231</v>
      </c>
      <c r="H69" s="126">
        <f t="shared" si="11"/>
        <v>12497907896</v>
      </c>
      <c r="I69" s="126">
        <f>+I49+I58+I63+I66+I67</f>
        <v>12497907896</v>
      </c>
      <c r="J69" s="123">
        <f t="shared" si="11"/>
        <v>-27238255802</v>
      </c>
      <c r="K69" s="9"/>
      <c r="L69" s="9"/>
    </row>
    <row r="70" spans="1:12" ht="4.5" customHeight="1" x14ac:dyDescent="0.25">
      <c r="B70" s="137"/>
      <c r="C70" s="192"/>
      <c r="D70" s="193"/>
      <c r="E70" s="27"/>
      <c r="F70" s="27"/>
      <c r="G70" s="27"/>
      <c r="H70" s="27"/>
      <c r="I70" s="27"/>
      <c r="J70" s="27"/>
      <c r="K70" s="9"/>
      <c r="L70" s="9"/>
    </row>
    <row r="71" spans="1:12" x14ac:dyDescent="0.25">
      <c r="B71" s="231" t="s">
        <v>7</v>
      </c>
      <c r="C71" s="220"/>
      <c r="D71" s="221"/>
      <c r="E71" s="96">
        <v>0</v>
      </c>
      <c r="F71" s="96">
        <v>0</v>
      </c>
      <c r="G71" s="96">
        <v>0</v>
      </c>
      <c r="H71" s="96">
        <v>0</v>
      </c>
      <c r="I71" s="96">
        <v>0</v>
      </c>
      <c r="J71" s="98">
        <v>0</v>
      </c>
      <c r="K71" s="9"/>
      <c r="L71" s="9"/>
    </row>
    <row r="72" spans="1:12" x14ac:dyDescent="0.25">
      <c r="B72" s="137"/>
      <c r="C72" s="192" t="s">
        <v>6</v>
      </c>
      <c r="D72" s="193"/>
      <c r="E72" s="96">
        <v>0</v>
      </c>
      <c r="F72" s="96">
        <v>0</v>
      </c>
      <c r="G72" s="96">
        <v>0</v>
      </c>
      <c r="H72" s="96">
        <f>+I72</f>
        <v>0</v>
      </c>
      <c r="I72" s="96">
        <v>0</v>
      </c>
      <c r="J72" s="98">
        <f>+I72-E72</f>
        <v>0</v>
      </c>
      <c r="K72" s="9"/>
      <c r="L72" s="9"/>
    </row>
    <row r="73" spans="1:12" ht="5.25" customHeight="1" x14ac:dyDescent="0.25">
      <c r="B73" s="137"/>
      <c r="C73" s="192"/>
      <c r="D73" s="193"/>
      <c r="E73" s="19"/>
      <c r="F73" s="19"/>
      <c r="G73" s="19"/>
      <c r="H73" s="19"/>
      <c r="I73" s="19"/>
      <c r="J73" s="50"/>
      <c r="K73" s="9"/>
      <c r="L73" s="9"/>
    </row>
    <row r="74" spans="1:12" x14ac:dyDescent="0.25">
      <c r="B74" s="231" t="s">
        <v>5</v>
      </c>
      <c r="C74" s="220"/>
      <c r="D74" s="221"/>
      <c r="E74" s="92">
        <f t="shared" ref="E74" si="12">+E43+E69+E72</f>
        <v>71824903948</v>
      </c>
      <c r="F74" s="123">
        <f>+F43+F69+F72</f>
        <v>-7865241</v>
      </c>
      <c r="G74" s="24">
        <f>+G43+G69+G72</f>
        <v>71817038707</v>
      </c>
      <c r="H74" s="24">
        <f>+H43+H69+H72</f>
        <v>21532142307</v>
      </c>
      <c r="I74" s="24">
        <f>+I43+I69+I72</f>
        <v>21532142307</v>
      </c>
      <c r="J74" s="123">
        <f>+J43+J69+J72</f>
        <v>-50292761641</v>
      </c>
      <c r="K74" s="9"/>
      <c r="L74" s="9"/>
    </row>
    <row r="75" spans="1:12" ht="3.75" customHeight="1" x14ac:dyDescent="0.25">
      <c r="B75" s="137"/>
      <c r="C75" s="192"/>
      <c r="D75" s="193"/>
      <c r="E75" s="19"/>
      <c r="F75" s="19"/>
      <c r="G75" s="19"/>
      <c r="H75" s="19"/>
      <c r="I75" s="19"/>
      <c r="J75" s="50"/>
      <c r="K75" s="9"/>
      <c r="L75" s="9"/>
    </row>
    <row r="76" spans="1:12" ht="13.5" customHeight="1" x14ac:dyDescent="0.25">
      <c r="B76" s="137"/>
      <c r="C76" s="225" t="s">
        <v>4</v>
      </c>
      <c r="D76" s="221"/>
      <c r="E76" s="19"/>
      <c r="F76" s="18"/>
      <c r="G76" s="19"/>
      <c r="H76" s="19"/>
      <c r="I76" s="19"/>
      <c r="J76" s="50"/>
    </row>
    <row r="77" spans="1:12" ht="25.5" customHeight="1" x14ac:dyDescent="0.25">
      <c r="B77" s="137"/>
      <c r="C77" s="236" t="s">
        <v>3</v>
      </c>
      <c r="D77" s="237"/>
      <c r="E77" s="96">
        <v>0</v>
      </c>
      <c r="F77" s="96">
        <v>0</v>
      </c>
      <c r="G77" s="96">
        <f>SUM(E77:F77)</f>
        <v>0</v>
      </c>
      <c r="H77" s="96">
        <f>+I77</f>
        <v>0</v>
      </c>
      <c r="I77" s="96">
        <v>0</v>
      </c>
      <c r="J77" s="98">
        <f>+I77-E77</f>
        <v>0</v>
      </c>
    </row>
    <row r="78" spans="1:12" ht="27" customHeight="1" x14ac:dyDescent="0.25">
      <c r="B78" s="137"/>
      <c r="C78" s="236" t="s">
        <v>2</v>
      </c>
      <c r="D78" s="237"/>
      <c r="E78" s="18">
        <v>4090000000</v>
      </c>
      <c r="F78" s="96">
        <v>0</v>
      </c>
      <c r="G78" s="103">
        <f>SUM(E78:F78)</f>
        <v>4090000000</v>
      </c>
      <c r="H78" s="96">
        <f>+I78</f>
        <v>0</v>
      </c>
      <c r="I78" s="96">
        <v>0</v>
      </c>
      <c r="J78" s="123">
        <f>+I78-E78</f>
        <v>-4090000000</v>
      </c>
    </row>
    <row r="79" spans="1:12" x14ac:dyDescent="0.25">
      <c r="B79" s="137"/>
      <c r="C79" s="225" t="s">
        <v>1</v>
      </c>
      <c r="D79" s="221"/>
      <c r="E79" s="16">
        <f>SUM(E77:E78)</f>
        <v>4090000000</v>
      </c>
      <c r="F79" s="96">
        <f>SUM(F77:F78)</f>
        <v>0</v>
      </c>
      <c r="G79" s="104">
        <f>SUM(G77:G78)</f>
        <v>4090000000</v>
      </c>
      <c r="H79" s="98">
        <f>SUM(H77:H78)</f>
        <v>0</v>
      </c>
      <c r="I79" s="98">
        <f>SUM(I77:I78)</f>
        <v>0</v>
      </c>
      <c r="J79" s="123">
        <f>+I79-E79</f>
        <v>-4090000000</v>
      </c>
    </row>
    <row r="80" spans="1:12" ht="6.75" customHeight="1" thickBot="1" x14ac:dyDescent="0.3">
      <c r="B80" s="127"/>
      <c r="C80" s="245"/>
      <c r="D80" s="246"/>
      <c r="E80" s="13"/>
      <c r="F80" s="13"/>
      <c r="G80" s="13"/>
      <c r="H80" s="13"/>
      <c r="I80" s="13"/>
      <c r="J80" s="13"/>
    </row>
    <row r="81" spans="4:10" x14ac:dyDescent="0.25">
      <c r="G81" s="2"/>
      <c r="I81" s="4"/>
    </row>
    <row r="82" spans="4:10" x14ac:dyDescent="0.25">
      <c r="D82" s="2"/>
      <c r="E82" s="91"/>
      <c r="F82" s="4"/>
      <c r="G82" s="11"/>
      <c r="H82" s="3"/>
      <c r="I82" s="4">
        <f>+H74</f>
        <v>21532142307</v>
      </c>
      <c r="J82" s="5"/>
    </row>
    <row r="83" spans="4:10" x14ac:dyDescent="0.25">
      <c r="E83" s="10">
        <f>+E74+E79</f>
        <v>75914903948</v>
      </c>
      <c r="F83" s="4">
        <f>+F74+471591913</f>
        <v>463726672</v>
      </c>
      <c r="G83" s="9">
        <f>+G74+G78</f>
        <v>75907038707</v>
      </c>
      <c r="H83" s="5"/>
      <c r="I83" s="4"/>
      <c r="J83" s="2"/>
    </row>
    <row r="84" spans="4:10" x14ac:dyDescent="0.25">
      <c r="E84" s="9"/>
      <c r="F84" s="4"/>
      <c r="H84" s="5"/>
      <c r="I84" s="8">
        <f>+'[1]resumen dev'!$E$9</f>
        <v>21532144842.73</v>
      </c>
      <c r="J84" s="1"/>
    </row>
    <row r="85" spans="4:10" x14ac:dyDescent="0.25">
      <c r="F85" s="7"/>
      <c r="H85" s="2"/>
      <c r="I85" s="6"/>
    </row>
    <row r="86" spans="4:10" x14ac:dyDescent="0.25">
      <c r="F86" s="2"/>
      <c r="H86" s="5"/>
      <c r="I86" s="4">
        <f>+I82-I84</f>
        <v>-2535.7299995422363</v>
      </c>
    </row>
    <row r="87" spans="4:10" x14ac:dyDescent="0.25">
      <c r="H87" s="2"/>
      <c r="I87" s="4"/>
    </row>
    <row r="89" spans="4:10" x14ac:dyDescent="0.25">
      <c r="H89" s="3"/>
      <c r="I89" s="2"/>
    </row>
    <row r="90" spans="4:10" x14ac:dyDescent="0.25">
      <c r="H90" s="1"/>
      <c r="I90" s="1"/>
    </row>
    <row r="93" spans="4:10" x14ac:dyDescent="0.25">
      <c r="I93" s="129"/>
    </row>
  </sheetData>
  <mergeCells count="52">
    <mergeCell ref="C10:D10"/>
    <mergeCell ref="B2:J2"/>
    <mergeCell ref="B3:J3"/>
    <mergeCell ref="B4:J4"/>
    <mergeCell ref="B5:J5"/>
    <mergeCell ref="B6:D6"/>
    <mergeCell ref="E6:I6"/>
    <mergeCell ref="J6:J8"/>
    <mergeCell ref="B7:D7"/>
    <mergeCell ref="E7:E8"/>
    <mergeCell ref="F7:F8"/>
    <mergeCell ref="G7:G8"/>
    <mergeCell ref="H7:H8"/>
    <mergeCell ref="I7:I8"/>
    <mergeCell ref="B8:D8"/>
    <mergeCell ref="B9:D9"/>
    <mergeCell ref="C37:D37"/>
    <mergeCell ref="C11:D11"/>
    <mergeCell ref="C12:D12"/>
    <mergeCell ref="C13:D13"/>
    <mergeCell ref="C14:D14"/>
    <mergeCell ref="C15:D15"/>
    <mergeCell ref="C16:D16"/>
    <mergeCell ref="B17:B18"/>
    <mergeCell ref="C17:D17"/>
    <mergeCell ref="C18:D18"/>
    <mergeCell ref="C30:D30"/>
    <mergeCell ref="C36:D36"/>
    <mergeCell ref="C68:D68"/>
    <mergeCell ref="C39:D39"/>
    <mergeCell ref="B43:D43"/>
    <mergeCell ref="B44:D44"/>
    <mergeCell ref="B45:D45"/>
    <mergeCell ref="B46:D46"/>
    <mergeCell ref="B48:D48"/>
    <mergeCell ref="C49:D49"/>
    <mergeCell ref="C58:D58"/>
    <mergeCell ref="C63:D63"/>
    <mergeCell ref="C66:D66"/>
    <mergeCell ref="C67:D67"/>
    <mergeCell ref="C80:D80"/>
    <mergeCell ref="B69:D69"/>
    <mergeCell ref="C70:D70"/>
    <mergeCell ref="B71:D71"/>
    <mergeCell ref="C72:D72"/>
    <mergeCell ref="C73:D73"/>
    <mergeCell ref="B74:D74"/>
    <mergeCell ref="C75:D75"/>
    <mergeCell ref="C76:D76"/>
    <mergeCell ref="C77:D77"/>
    <mergeCell ref="C78:D78"/>
    <mergeCell ref="C79:D79"/>
  </mergeCells>
  <printOptions horizontalCentered="1"/>
  <pageMargins left="0" right="0" top="0" bottom="0" header="0.31496062992125984" footer="0.31496062992125984"/>
  <pageSetup scale="6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rgb="FFFF0000"/>
    <pageSetUpPr fitToPage="1"/>
  </sheetPr>
  <dimension ref="A1:M93"/>
  <sheetViews>
    <sheetView showGridLines="0" topLeftCell="D2" zoomScaleNormal="100" workbookViewId="0">
      <selection activeCell="C18" sqref="C18:D18"/>
    </sheetView>
  </sheetViews>
  <sheetFormatPr baseColWidth="10" defaultRowHeight="15" x14ac:dyDescent="0.25"/>
  <cols>
    <col min="1" max="1" width="2.85546875" customWidth="1"/>
    <col min="2" max="2" width="4.85546875" customWidth="1"/>
    <col min="3" max="3" width="2.7109375" customWidth="1"/>
    <col min="4" max="4" width="58.140625" customWidth="1"/>
    <col min="5" max="5" width="16.42578125" hidden="1" customWidth="1"/>
    <col min="6" max="6" width="15.42578125" hidden="1" customWidth="1"/>
    <col min="7" max="7" width="18.140625" hidden="1" customWidth="1"/>
    <col min="8" max="9" width="15.140625" customWidth="1"/>
    <col min="10" max="10" width="15.7109375" customWidth="1"/>
    <col min="11" max="11" width="16.85546875" customWidth="1"/>
    <col min="12" max="12" width="15.140625" bestFit="1" customWidth="1"/>
  </cols>
  <sheetData>
    <row r="1" spans="2:13" ht="15.75" thickBot="1" x14ac:dyDescent="0.3">
      <c r="B1" s="71"/>
      <c r="C1" s="162"/>
    </row>
    <row r="2" spans="2:13" x14ac:dyDescent="0.25">
      <c r="B2" s="194" t="s">
        <v>96</v>
      </c>
      <c r="C2" s="195"/>
      <c r="D2" s="195"/>
      <c r="E2" s="195"/>
      <c r="F2" s="195"/>
      <c r="G2" s="195"/>
      <c r="H2" s="195"/>
      <c r="I2" s="195"/>
      <c r="J2" s="196"/>
    </row>
    <row r="3" spans="2:13" ht="14.25" customHeight="1" x14ac:dyDescent="0.25">
      <c r="B3" s="197" t="s">
        <v>95</v>
      </c>
      <c r="C3" s="198"/>
      <c r="D3" s="198"/>
      <c r="E3" s="198"/>
      <c r="F3" s="198"/>
      <c r="G3" s="198"/>
      <c r="H3" s="198"/>
      <c r="I3" s="198"/>
      <c r="J3" s="199"/>
    </row>
    <row r="4" spans="2:13" x14ac:dyDescent="0.25">
      <c r="B4" s="197" t="s">
        <v>103</v>
      </c>
      <c r="C4" s="198"/>
      <c r="D4" s="198"/>
      <c r="E4" s="198"/>
      <c r="F4" s="198"/>
      <c r="G4" s="198"/>
      <c r="H4" s="198"/>
      <c r="I4" s="198"/>
      <c r="J4" s="199"/>
    </row>
    <row r="5" spans="2:13" ht="12.75" customHeight="1" thickBot="1" x14ac:dyDescent="0.3">
      <c r="B5" s="200" t="s">
        <v>94</v>
      </c>
      <c r="C5" s="201"/>
      <c r="D5" s="201"/>
      <c r="E5" s="201"/>
      <c r="F5" s="201"/>
      <c r="G5" s="201"/>
      <c r="H5" s="201"/>
      <c r="I5" s="201"/>
      <c r="J5" s="202"/>
    </row>
    <row r="6" spans="2:13" ht="15.75" thickBot="1" x14ac:dyDescent="0.3">
      <c r="B6" s="203"/>
      <c r="C6" s="204"/>
      <c r="D6" s="205"/>
      <c r="E6" s="206" t="s">
        <v>93</v>
      </c>
      <c r="F6" s="207"/>
      <c r="G6" s="207"/>
      <c r="H6" s="207"/>
      <c r="I6" s="208"/>
      <c r="J6" s="209" t="s">
        <v>92</v>
      </c>
    </row>
    <row r="7" spans="2:13" ht="15" customHeight="1" x14ac:dyDescent="0.25">
      <c r="B7" s="212" t="s">
        <v>91</v>
      </c>
      <c r="C7" s="213"/>
      <c r="D7" s="214"/>
      <c r="E7" s="238" t="s">
        <v>90</v>
      </c>
      <c r="F7" s="240" t="s">
        <v>89</v>
      </c>
      <c r="G7" s="238" t="s">
        <v>88</v>
      </c>
      <c r="H7" s="251" t="s">
        <v>87</v>
      </c>
      <c r="I7" s="209" t="s">
        <v>86</v>
      </c>
      <c r="J7" s="210"/>
    </row>
    <row r="8" spans="2:13" ht="15.75" thickBot="1" x14ac:dyDescent="0.3">
      <c r="B8" s="200" t="s">
        <v>85</v>
      </c>
      <c r="C8" s="201"/>
      <c r="D8" s="202"/>
      <c r="E8" s="239"/>
      <c r="F8" s="241"/>
      <c r="G8" s="239"/>
      <c r="H8" s="252"/>
      <c r="I8" s="211"/>
      <c r="J8" s="211"/>
    </row>
    <row r="9" spans="2:13" x14ac:dyDescent="0.25">
      <c r="B9" s="231" t="s">
        <v>84</v>
      </c>
      <c r="C9" s="220"/>
      <c r="D9" s="242"/>
      <c r="E9" s="19"/>
      <c r="F9" s="66"/>
      <c r="G9" s="66"/>
      <c r="H9" s="66"/>
      <c r="I9" s="59" t="s">
        <v>0</v>
      </c>
      <c r="J9" s="19"/>
    </row>
    <row r="10" spans="2:13" x14ac:dyDescent="0.25">
      <c r="B10" s="164"/>
      <c r="C10" s="192" t="s">
        <v>83</v>
      </c>
      <c r="D10" s="193"/>
      <c r="E10" s="26">
        <v>1583986418</v>
      </c>
      <c r="F10" s="94">
        <v>0</v>
      </c>
      <c r="G10" s="26">
        <f t="shared" ref="G10:G16" si="0">SUM(E10:F10)</f>
        <v>1583986418</v>
      </c>
      <c r="H10" s="26">
        <v>1510774728.6600001</v>
      </c>
      <c r="I10" s="138">
        <v>1043758451</v>
      </c>
      <c r="J10" s="123">
        <f>+I10-E10</f>
        <v>-540227967</v>
      </c>
      <c r="K10" s="9" t="s">
        <v>102</v>
      </c>
      <c r="L10" s="9"/>
    </row>
    <row r="11" spans="2:13" x14ac:dyDescent="0.25">
      <c r="B11" s="164"/>
      <c r="C11" s="192" t="s">
        <v>81</v>
      </c>
      <c r="D11" s="193"/>
      <c r="E11" s="94">
        <v>0</v>
      </c>
      <c r="F11" s="94">
        <f>+I11-E11</f>
        <v>0</v>
      </c>
      <c r="G11" s="94">
        <f t="shared" si="0"/>
        <v>0</v>
      </c>
      <c r="H11" s="94">
        <f t="shared" ref="H11" si="1">+I11</f>
        <v>0</v>
      </c>
      <c r="I11" s="105">
        <v>0</v>
      </c>
      <c r="J11" s="98">
        <f t="shared" ref="J11:J17" si="2">+I11-E11</f>
        <v>0</v>
      </c>
    </row>
    <row r="12" spans="2:13" x14ac:dyDescent="0.25">
      <c r="B12" s="164"/>
      <c r="C12" s="192" t="s">
        <v>80</v>
      </c>
      <c r="D12" s="193"/>
      <c r="E12" s="94">
        <v>0</v>
      </c>
      <c r="F12" s="156">
        <f>1441500+13596376</f>
        <v>15037876</v>
      </c>
      <c r="G12" s="128">
        <f t="shared" si="0"/>
        <v>15037876</v>
      </c>
      <c r="H12" s="26">
        <v>38161631</v>
      </c>
      <c r="I12" s="139">
        <v>16051782</v>
      </c>
      <c r="J12" s="123">
        <f t="shared" si="2"/>
        <v>16051782</v>
      </c>
      <c r="K12" s="9"/>
      <c r="L12" s="9"/>
    </row>
    <row r="13" spans="2:13" x14ac:dyDescent="0.25">
      <c r="B13" s="164"/>
      <c r="C13" s="192" t="s">
        <v>78</v>
      </c>
      <c r="D13" s="193"/>
      <c r="E13" s="26">
        <v>2131359559</v>
      </c>
      <c r="F13" s="94">
        <v>0</v>
      </c>
      <c r="G13" s="26">
        <f t="shared" si="0"/>
        <v>2131359559</v>
      </c>
      <c r="H13" s="171">
        <v>1274021225</v>
      </c>
      <c r="I13" s="140">
        <v>963592697</v>
      </c>
      <c r="J13" s="123">
        <f t="shared" si="2"/>
        <v>-1167766862</v>
      </c>
      <c r="K13" s="9" t="s">
        <v>102</v>
      </c>
      <c r="L13" s="9"/>
    </row>
    <row r="14" spans="2:13" x14ac:dyDescent="0.25">
      <c r="B14" s="164"/>
      <c r="C14" s="192" t="s">
        <v>76</v>
      </c>
      <c r="D14" s="193"/>
      <c r="E14" s="26">
        <v>34646377</v>
      </c>
      <c r="F14" s="158">
        <f>247480+752447</f>
        <v>999927</v>
      </c>
      <c r="G14" s="26">
        <f t="shared" si="0"/>
        <v>35646304</v>
      </c>
      <c r="H14" s="26">
        <v>116352946</v>
      </c>
      <c r="I14" s="141">
        <v>89394413</v>
      </c>
      <c r="J14" s="123">
        <f>+I14-E14</f>
        <v>54748036</v>
      </c>
      <c r="K14" s="9" t="s">
        <v>102</v>
      </c>
      <c r="L14" s="9"/>
    </row>
    <row r="15" spans="2:13" x14ac:dyDescent="0.25">
      <c r="B15" s="164"/>
      <c r="C15" s="192" t="s">
        <v>74</v>
      </c>
      <c r="D15" s="193"/>
      <c r="E15" s="26">
        <v>55549554</v>
      </c>
      <c r="F15" s="155">
        <v>45917</v>
      </c>
      <c r="G15" s="26">
        <f t="shared" si="0"/>
        <v>55595471</v>
      </c>
      <c r="H15" s="26">
        <v>90430771</v>
      </c>
      <c r="I15" s="142">
        <v>35243849</v>
      </c>
      <c r="J15" s="123">
        <f t="shared" si="2"/>
        <v>-20305705</v>
      </c>
      <c r="K15" s="9" t="s">
        <v>102</v>
      </c>
    </row>
    <row r="16" spans="2:13" x14ac:dyDescent="0.25">
      <c r="B16" s="164"/>
      <c r="C16" s="222" t="s">
        <v>72</v>
      </c>
      <c r="D16" s="223"/>
      <c r="E16" s="26">
        <v>74762970</v>
      </c>
      <c r="F16" s="155">
        <v>2131138</v>
      </c>
      <c r="G16" s="26">
        <f t="shared" si="0"/>
        <v>76894108</v>
      </c>
      <c r="H16" s="172">
        <f>17799183.29+26214384.12</f>
        <v>44013567.409999996</v>
      </c>
      <c r="I16" s="143">
        <v>31713373</v>
      </c>
      <c r="J16" s="123">
        <f t="shared" si="2"/>
        <v>-43049597</v>
      </c>
      <c r="K16" s="131" t="s">
        <v>99</v>
      </c>
      <c r="L16" s="9"/>
      <c r="M16" s="9"/>
    </row>
    <row r="17" spans="2:12" x14ac:dyDescent="0.25">
      <c r="B17" s="243"/>
      <c r="C17" s="225" t="s">
        <v>70</v>
      </c>
      <c r="D17" s="221"/>
      <c r="E17" s="92">
        <f>+E19+E20+E21+E22+E24+E23+E25+E26+E27+E28+E29</f>
        <v>27395009694</v>
      </c>
      <c r="F17" s="92">
        <f>SUM(F19:F29)</f>
        <v>-93561321</v>
      </c>
      <c r="G17" s="92">
        <f>SUM(G19:G29)</f>
        <v>27301448373</v>
      </c>
      <c r="H17" s="92">
        <f>SUM(H19:H29)</f>
        <v>28165065515</v>
      </c>
      <c r="I17" s="106">
        <f>SUM(I19:I29)</f>
        <v>13823971453</v>
      </c>
      <c r="J17" s="123">
        <f t="shared" si="2"/>
        <v>-13571038241</v>
      </c>
      <c r="K17" s="9"/>
      <c r="L17" s="9"/>
    </row>
    <row r="18" spans="2:12" x14ac:dyDescent="0.25">
      <c r="B18" s="243"/>
      <c r="C18" s="192" t="s">
        <v>69</v>
      </c>
      <c r="D18" s="193"/>
      <c r="E18" s="92"/>
      <c r="F18" s="92"/>
      <c r="G18" s="92"/>
      <c r="H18" s="92"/>
      <c r="I18" s="106"/>
      <c r="J18" s="123"/>
      <c r="K18" s="9"/>
      <c r="L18" s="9"/>
    </row>
    <row r="19" spans="2:12" x14ac:dyDescent="0.25">
      <c r="B19" s="164"/>
      <c r="C19" s="159"/>
      <c r="D19" s="160" t="s">
        <v>68</v>
      </c>
      <c r="E19" s="26">
        <v>21505880502</v>
      </c>
      <c r="F19" s="156">
        <f>587652148-761127904</f>
        <v>-173475756</v>
      </c>
      <c r="G19" s="26">
        <f t="shared" ref="G19:G29" si="3">SUM(E19:F19)</f>
        <v>21332404746</v>
      </c>
      <c r="H19" s="84">
        <v>19273101816</v>
      </c>
      <c r="I19" s="87">
        <v>10446864279</v>
      </c>
      <c r="J19" s="123">
        <f t="shared" ref="J19:J39" si="4">+I19-E19</f>
        <v>-11059016223</v>
      </c>
      <c r="K19" s="9" t="s">
        <v>102</v>
      </c>
      <c r="L19" s="9"/>
    </row>
    <row r="20" spans="2:12" x14ac:dyDescent="0.25">
      <c r="B20" s="164"/>
      <c r="C20" s="159"/>
      <c r="D20" s="160" t="s">
        <v>66</v>
      </c>
      <c r="E20" s="26">
        <v>1426816436</v>
      </c>
      <c r="F20" s="26">
        <v>410940</v>
      </c>
      <c r="G20" s="26">
        <f t="shared" si="3"/>
        <v>1427227376</v>
      </c>
      <c r="H20" s="172">
        <v>1323170596</v>
      </c>
      <c r="I20" s="87">
        <v>698483198</v>
      </c>
      <c r="J20" s="123">
        <f t="shared" si="4"/>
        <v>-728333238</v>
      </c>
      <c r="K20" s="9" t="s">
        <v>102</v>
      </c>
      <c r="L20" s="9"/>
    </row>
    <row r="21" spans="2:12" x14ac:dyDescent="0.25">
      <c r="B21" s="164"/>
      <c r="C21" s="159"/>
      <c r="D21" s="160" t="s">
        <v>65</v>
      </c>
      <c r="E21" s="26">
        <v>981912197</v>
      </c>
      <c r="F21" s="26">
        <v>1667809</v>
      </c>
      <c r="G21" s="26">
        <f t="shared" si="3"/>
        <v>983580006</v>
      </c>
      <c r="H21" s="176">
        <v>903104099</v>
      </c>
      <c r="I21" s="87">
        <v>485802598</v>
      </c>
      <c r="J21" s="123">
        <f t="shared" si="4"/>
        <v>-496109599</v>
      </c>
      <c r="K21" s="9" t="s">
        <v>102</v>
      </c>
      <c r="L21" s="9"/>
    </row>
    <row r="22" spans="2:12" x14ac:dyDescent="0.25">
      <c r="B22" s="164"/>
      <c r="C22" s="159"/>
      <c r="D22" s="160" t="s">
        <v>64</v>
      </c>
      <c r="E22" s="95">
        <v>0</v>
      </c>
      <c r="F22" s="94">
        <v>0</v>
      </c>
      <c r="G22" s="94">
        <f t="shared" si="3"/>
        <v>0</v>
      </c>
      <c r="H22" s="180">
        <v>141311267</v>
      </c>
      <c r="I22" s="105">
        <v>0</v>
      </c>
      <c r="J22" s="98">
        <f t="shared" si="4"/>
        <v>0</v>
      </c>
      <c r="K22" s="9"/>
      <c r="L22" s="9"/>
    </row>
    <row r="23" spans="2:12" x14ac:dyDescent="0.25">
      <c r="B23" s="164"/>
      <c r="C23" s="159"/>
      <c r="D23" s="160" t="s">
        <v>63</v>
      </c>
      <c r="E23" s="95">
        <v>0</v>
      </c>
      <c r="F23" s="94">
        <f>+I23-E23</f>
        <v>0</v>
      </c>
      <c r="G23" s="94">
        <f t="shared" si="3"/>
        <v>0</v>
      </c>
      <c r="H23" s="94">
        <f t="shared" ref="H23" si="5">+I23</f>
        <v>0</v>
      </c>
      <c r="I23" s="105">
        <v>0</v>
      </c>
      <c r="J23" s="98">
        <f t="shared" si="4"/>
        <v>0</v>
      </c>
      <c r="K23" s="9"/>
      <c r="L23" s="9"/>
    </row>
    <row r="24" spans="2:12" x14ac:dyDescent="0.25">
      <c r="B24" s="164"/>
      <c r="C24" s="159"/>
      <c r="D24" s="160" t="s">
        <v>62</v>
      </c>
      <c r="E24" s="26">
        <v>760282538</v>
      </c>
      <c r="F24" s="124">
        <v>-3324439</v>
      </c>
      <c r="G24" s="26">
        <f t="shared" si="3"/>
        <v>756958099</v>
      </c>
      <c r="H24" s="178">
        <v>629064766</v>
      </c>
      <c r="I24" s="87">
        <v>318788641</v>
      </c>
      <c r="J24" s="123">
        <f t="shared" si="4"/>
        <v>-441493897</v>
      </c>
      <c r="K24" s="9" t="s">
        <v>102</v>
      </c>
      <c r="L24" s="9"/>
    </row>
    <row r="25" spans="2:12" x14ac:dyDescent="0.25">
      <c r="B25" s="164"/>
      <c r="C25" s="159"/>
      <c r="D25" s="160" t="s">
        <v>61</v>
      </c>
      <c r="E25" s="94">
        <v>0</v>
      </c>
      <c r="F25" s="94">
        <f>+I25-E25</f>
        <v>0</v>
      </c>
      <c r="G25" s="94">
        <f t="shared" si="3"/>
        <v>0</v>
      </c>
      <c r="H25" s="94">
        <v>0</v>
      </c>
      <c r="I25" s="105">
        <v>0</v>
      </c>
      <c r="J25" s="98">
        <f t="shared" si="4"/>
        <v>0</v>
      </c>
      <c r="K25" s="9"/>
      <c r="L25" s="9"/>
    </row>
    <row r="26" spans="2:12" x14ac:dyDescent="0.25">
      <c r="B26" s="164"/>
      <c r="C26" s="159"/>
      <c r="D26" s="160" t="s">
        <v>60</v>
      </c>
      <c r="E26" s="94">
        <v>0</v>
      </c>
      <c r="F26" s="94">
        <f>+I26-E26</f>
        <v>0</v>
      </c>
      <c r="G26" s="94">
        <f t="shared" si="3"/>
        <v>0</v>
      </c>
      <c r="H26" s="94">
        <f>+I26</f>
        <v>0</v>
      </c>
      <c r="I26" s="105">
        <v>0</v>
      </c>
      <c r="J26" s="98">
        <f t="shared" si="4"/>
        <v>0</v>
      </c>
      <c r="K26" s="9"/>
      <c r="L26" s="9"/>
    </row>
    <row r="27" spans="2:12" x14ac:dyDescent="0.25">
      <c r="B27" s="164"/>
      <c r="C27" s="159"/>
      <c r="D27" s="160" t="s">
        <v>59</v>
      </c>
      <c r="E27" s="26">
        <v>816309382</v>
      </c>
      <c r="F27" s="26">
        <v>1</v>
      </c>
      <c r="G27" s="26">
        <f t="shared" si="3"/>
        <v>816309383</v>
      </c>
      <c r="H27" s="177">
        <v>698808584</v>
      </c>
      <c r="I27" s="87">
        <v>369816389</v>
      </c>
      <c r="J27" s="123">
        <f t="shared" si="4"/>
        <v>-446492993</v>
      </c>
      <c r="K27" s="9" t="s">
        <v>102</v>
      </c>
      <c r="L27" s="9"/>
    </row>
    <row r="28" spans="2:12" x14ac:dyDescent="0.25">
      <c r="B28" s="164"/>
      <c r="C28" s="159"/>
      <c r="D28" s="160" t="s">
        <v>57</v>
      </c>
      <c r="E28" s="26">
        <v>1903808639</v>
      </c>
      <c r="F28" s="26">
        <v>66788554</v>
      </c>
      <c r="G28" s="26">
        <f t="shared" si="3"/>
        <v>1970597193</v>
      </c>
      <c r="H28" s="138">
        <v>2624489269</v>
      </c>
      <c r="I28" s="87">
        <v>1488878606</v>
      </c>
      <c r="J28" s="123">
        <f t="shared" si="4"/>
        <v>-414930033</v>
      </c>
      <c r="K28" s="9" t="s">
        <v>102</v>
      </c>
      <c r="L28" s="9"/>
    </row>
    <row r="29" spans="2:12" ht="22.5" customHeight="1" x14ac:dyDescent="0.25">
      <c r="B29" s="164"/>
      <c r="C29" s="159"/>
      <c r="D29" s="163" t="s">
        <v>56</v>
      </c>
      <c r="E29" s="94">
        <v>0</v>
      </c>
      <c r="F29" s="157">
        <v>14371570</v>
      </c>
      <c r="G29" s="94">
        <f t="shared" si="3"/>
        <v>14371570</v>
      </c>
      <c r="H29" s="175">
        <v>2572015118</v>
      </c>
      <c r="I29" s="87">
        <v>15337742</v>
      </c>
      <c r="J29" s="16">
        <f t="shared" si="4"/>
        <v>15337742</v>
      </c>
      <c r="K29" s="9" t="s">
        <v>102</v>
      </c>
      <c r="L29" s="9"/>
    </row>
    <row r="30" spans="2:12" ht="18.75" customHeight="1" x14ac:dyDescent="0.25">
      <c r="B30" s="164"/>
      <c r="C30" s="226" t="s">
        <v>55</v>
      </c>
      <c r="D30" s="227"/>
      <c r="E30" s="24">
        <f>SUM(E31:E35)</f>
        <v>813425678</v>
      </c>
      <c r="F30" s="24">
        <f>SUM(F31:F35)</f>
        <v>45682418</v>
      </c>
      <c r="G30" s="24">
        <f>SUM(G31:G35)</f>
        <v>859108096</v>
      </c>
      <c r="H30" s="24">
        <f>SUM(H31:H35)</f>
        <v>413649343.91999996</v>
      </c>
      <c r="I30" s="107">
        <f>SUM(I31:I35)</f>
        <v>334811279.91999996</v>
      </c>
      <c r="J30" s="123">
        <f t="shared" si="4"/>
        <v>-478614398.08000004</v>
      </c>
      <c r="K30" s="9"/>
      <c r="L30" s="9"/>
    </row>
    <row r="31" spans="2:12" x14ac:dyDescent="0.25">
      <c r="B31" s="164"/>
      <c r="C31" s="159"/>
      <c r="D31" s="160" t="s">
        <v>54</v>
      </c>
      <c r="E31" s="99">
        <v>0</v>
      </c>
      <c r="F31" s="99">
        <v>0</v>
      </c>
      <c r="G31" s="101">
        <f t="shared" ref="G31:G36" si="6">SUM(E31:F31)</f>
        <v>0</v>
      </c>
      <c r="H31" s="94">
        <f>+I31</f>
        <v>0</v>
      </c>
      <c r="I31" s="105">
        <v>0</v>
      </c>
      <c r="J31" s="98">
        <f t="shared" si="4"/>
        <v>0</v>
      </c>
      <c r="K31" s="9"/>
      <c r="L31" s="9"/>
    </row>
    <row r="32" spans="2:12" x14ac:dyDescent="0.25">
      <c r="B32" s="164"/>
      <c r="C32" s="159"/>
      <c r="D32" s="160" t="s">
        <v>53</v>
      </c>
      <c r="E32" s="26">
        <v>76260702</v>
      </c>
      <c r="F32" s="26">
        <v>6</v>
      </c>
      <c r="G32" s="26">
        <f t="shared" si="6"/>
        <v>76260708</v>
      </c>
      <c r="H32" s="181">
        <v>76260708</v>
      </c>
      <c r="I32" s="87">
        <v>38130354</v>
      </c>
      <c r="J32" s="123">
        <f t="shared" si="4"/>
        <v>-38130348</v>
      </c>
      <c r="K32" s="9" t="s">
        <v>102</v>
      </c>
      <c r="L32" s="9"/>
    </row>
    <row r="33" spans="2:12" x14ac:dyDescent="0.25">
      <c r="B33" s="164"/>
      <c r="C33" s="159"/>
      <c r="D33" s="160" t="s">
        <v>51</v>
      </c>
      <c r="E33" s="26">
        <v>265492751</v>
      </c>
      <c r="F33" s="124">
        <v>-1</v>
      </c>
      <c r="G33" s="26">
        <f t="shared" si="6"/>
        <v>265492750</v>
      </c>
      <c r="H33" s="26">
        <v>127854085</v>
      </c>
      <c r="I33" s="87">
        <v>99432268</v>
      </c>
      <c r="J33" s="123">
        <f t="shared" si="4"/>
        <v>-166060483</v>
      </c>
      <c r="K33" s="9" t="s">
        <v>102</v>
      </c>
      <c r="L33" s="9"/>
    </row>
    <row r="34" spans="2:12" x14ac:dyDescent="0.25">
      <c r="B34" s="164"/>
      <c r="C34" s="159"/>
      <c r="D34" s="160" t="s">
        <v>49</v>
      </c>
      <c r="E34" s="26">
        <v>40248282</v>
      </c>
      <c r="F34" s="99">
        <v>0</v>
      </c>
      <c r="G34" s="26">
        <f t="shared" si="6"/>
        <v>40248282</v>
      </c>
      <c r="H34" s="26">
        <v>32595651</v>
      </c>
      <c r="I34" s="144">
        <v>20309758</v>
      </c>
      <c r="J34" s="123">
        <f t="shared" si="4"/>
        <v>-19938524</v>
      </c>
      <c r="K34" s="9" t="s">
        <v>102</v>
      </c>
      <c r="L34" s="9"/>
    </row>
    <row r="35" spans="2:12" x14ac:dyDescent="0.25">
      <c r="B35" s="164"/>
      <c r="C35" s="159"/>
      <c r="D35" s="161" t="s">
        <v>48</v>
      </c>
      <c r="E35" s="26">
        <f>470422225-40248282+1250000</f>
        <v>431423943</v>
      </c>
      <c r="F35" s="156">
        <f>268614228-222931815</f>
        <v>45682413</v>
      </c>
      <c r="G35" s="26">
        <f t="shared" si="6"/>
        <v>477106356</v>
      </c>
      <c r="H35" s="182">
        <f>+I35</f>
        <v>176938899.91999999</v>
      </c>
      <c r="I35" s="145">
        <v>176938899.91999999</v>
      </c>
      <c r="J35" s="123">
        <f t="shared" si="4"/>
        <v>-254485043.08000001</v>
      </c>
      <c r="K35" s="9" t="s">
        <v>102</v>
      </c>
      <c r="L35" s="9"/>
    </row>
    <row r="36" spans="2:12" x14ac:dyDescent="0.25">
      <c r="B36" s="164"/>
      <c r="C36" s="220" t="s">
        <v>46</v>
      </c>
      <c r="D36" s="221"/>
      <c r="E36" s="99">
        <v>0</v>
      </c>
      <c r="F36" s="99">
        <v>0</v>
      </c>
      <c r="G36" s="99">
        <f t="shared" si="6"/>
        <v>0</v>
      </c>
      <c r="H36" s="99">
        <v>0</v>
      </c>
      <c r="I36" s="108">
        <v>0</v>
      </c>
      <c r="J36" s="100">
        <f t="shared" si="4"/>
        <v>0</v>
      </c>
      <c r="K36" s="9"/>
      <c r="L36" s="9"/>
    </row>
    <row r="37" spans="2:12" x14ac:dyDescent="0.25">
      <c r="B37" s="164"/>
      <c r="C37" s="220" t="s">
        <v>45</v>
      </c>
      <c r="D37" s="221"/>
      <c r="E37" s="102">
        <f>+E38</f>
        <v>0</v>
      </c>
      <c r="F37" s="99">
        <f>+F38</f>
        <v>0</v>
      </c>
      <c r="G37" s="102">
        <f>+G38</f>
        <v>0</v>
      </c>
      <c r="H37" s="102">
        <f>+H38</f>
        <v>0</v>
      </c>
      <c r="I37" s="109">
        <f>+I38</f>
        <v>0</v>
      </c>
      <c r="J37" s="97">
        <f t="shared" si="4"/>
        <v>0</v>
      </c>
      <c r="K37" s="9"/>
      <c r="L37" s="9"/>
    </row>
    <row r="38" spans="2:12" x14ac:dyDescent="0.25">
      <c r="B38" s="164"/>
      <c r="C38" s="159"/>
      <c r="D38" s="160" t="s">
        <v>44</v>
      </c>
      <c r="E38" s="99"/>
      <c r="F38" s="66"/>
      <c r="G38" s="99"/>
      <c r="H38" s="99"/>
      <c r="I38" s="110"/>
      <c r="J38" s="97">
        <f t="shared" si="4"/>
        <v>0</v>
      </c>
      <c r="K38" s="9"/>
      <c r="L38" s="9"/>
    </row>
    <row r="39" spans="2:12" x14ac:dyDescent="0.25">
      <c r="B39" s="164"/>
      <c r="C39" s="225" t="s">
        <v>43</v>
      </c>
      <c r="D39" s="221"/>
      <c r="E39" s="102">
        <f>SUM(E40:E41)</f>
        <v>0</v>
      </c>
      <c r="F39" s="102">
        <f>SUM(F40:F41)</f>
        <v>0</v>
      </c>
      <c r="G39" s="102">
        <f>SUM(G40:G41)</f>
        <v>0</v>
      </c>
      <c r="H39" s="102">
        <f>SUM(H40:H41)</f>
        <v>0</v>
      </c>
      <c r="I39" s="109">
        <f>SUM(I40:I41)</f>
        <v>0</v>
      </c>
      <c r="J39" s="97">
        <f t="shared" si="4"/>
        <v>0</v>
      </c>
      <c r="K39" s="9"/>
      <c r="L39" s="9"/>
    </row>
    <row r="40" spans="2:12" x14ac:dyDescent="0.25">
      <c r="B40" s="164"/>
      <c r="C40" s="159"/>
      <c r="D40" s="160" t="s">
        <v>42</v>
      </c>
      <c r="E40" s="99">
        <v>0</v>
      </c>
      <c r="F40" s="99">
        <v>0</v>
      </c>
      <c r="G40" s="99">
        <v>0</v>
      </c>
      <c r="H40" s="99">
        <v>0</v>
      </c>
      <c r="I40" s="99">
        <v>0</v>
      </c>
      <c r="J40" s="102">
        <v>0</v>
      </c>
      <c r="K40" s="9"/>
      <c r="L40" s="9"/>
    </row>
    <row r="41" spans="2:12" x14ac:dyDescent="0.25">
      <c r="B41" s="164"/>
      <c r="C41" s="159"/>
      <c r="D41" s="160" t="s">
        <v>41</v>
      </c>
      <c r="E41" s="99">
        <v>0</v>
      </c>
      <c r="F41" s="99">
        <v>0</v>
      </c>
      <c r="G41" s="99">
        <v>0</v>
      </c>
      <c r="H41" s="99">
        <v>0</v>
      </c>
      <c r="I41" s="99">
        <v>0</v>
      </c>
      <c r="J41" s="102">
        <v>0</v>
      </c>
      <c r="K41" s="9"/>
      <c r="L41" s="9"/>
    </row>
    <row r="42" spans="2:12" ht="6" customHeight="1" x14ac:dyDescent="0.25">
      <c r="B42" s="164"/>
      <c r="C42" s="159"/>
      <c r="D42" s="160"/>
      <c r="E42" s="19"/>
      <c r="F42" s="19"/>
      <c r="G42" s="19"/>
      <c r="H42" s="19"/>
      <c r="I42" s="111"/>
      <c r="J42" s="50"/>
      <c r="K42" s="9"/>
      <c r="L42" s="9"/>
    </row>
    <row r="43" spans="2:12" x14ac:dyDescent="0.25">
      <c r="B43" s="231" t="s">
        <v>40</v>
      </c>
      <c r="C43" s="220"/>
      <c r="D43" s="221"/>
      <c r="E43" s="92">
        <f t="shared" ref="E43:J43" si="7">+E10+E11+E12+E13+E14+E15+E16+E17+E30+E36+E37+E39</f>
        <v>32088740250</v>
      </c>
      <c r="F43" s="92">
        <f>+F10+F11+F12+F13+F14+F15+F16+F17+F30+F36+F37+F39</f>
        <v>-29664045</v>
      </c>
      <c r="G43" s="92">
        <f>+G10+G11+G12+G13+G14+G15+G16+G17+G30+G36+G37+G39</f>
        <v>32059076205</v>
      </c>
      <c r="H43" s="92">
        <f t="shared" si="7"/>
        <v>31652469727.989998</v>
      </c>
      <c r="I43" s="92">
        <f>+I10+I11+I12+I13+I14+I15+I16+I17+I30+I36+I37+I39</f>
        <v>16338537297.92</v>
      </c>
      <c r="J43" s="123">
        <f t="shared" si="7"/>
        <v>-15750202952.08</v>
      </c>
      <c r="K43" s="9"/>
      <c r="L43" s="9"/>
    </row>
    <row r="44" spans="2:12" x14ac:dyDescent="0.25">
      <c r="B44" s="231" t="s">
        <v>39</v>
      </c>
      <c r="C44" s="220"/>
      <c r="D44" s="221"/>
      <c r="E44" s="125"/>
      <c r="F44" s="47"/>
      <c r="G44" s="47"/>
      <c r="H44" s="47"/>
      <c r="I44" s="112"/>
      <c r="J44" s="59"/>
      <c r="K44" s="9"/>
      <c r="L44" s="9"/>
    </row>
    <row r="45" spans="2:12" ht="6" customHeight="1" x14ac:dyDescent="0.25">
      <c r="B45" s="243"/>
      <c r="C45" s="244"/>
      <c r="D45" s="193"/>
      <c r="E45" s="125"/>
      <c r="F45" s="47"/>
      <c r="G45" s="47"/>
      <c r="H45" s="47"/>
      <c r="I45" s="112"/>
      <c r="J45" s="59"/>
      <c r="K45" s="9"/>
      <c r="L45" s="9"/>
    </row>
    <row r="46" spans="2:12" x14ac:dyDescent="0.25">
      <c r="B46" s="231" t="s">
        <v>38</v>
      </c>
      <c r="C46" s="220"/>
      <c r="D46" s="221"/>
      <c r="E46" s="44"/>
      <c r="F46" s="44"/>
      <c r="G46" s="44"/>
      <c r="H46" s="44"/>
      <c r="I46" s="44"/>
      <c r="J46" s="43"/>
      <c r="K46" s="9"/>
      <c r="L46" s="9"/>
    </row>
    <row r="47" spans="2:12" ht="5.25" customHeight="1" x14ac:dyDescent="0.25">
      <c r="B47" s="164"/>
      <c r="C47" s="159"/>
      <c r="D47" s="160"/>
      <c r="E47" s="41"/>
      <c r="F47" s="41"/>
      <c r="G47" s="41"/>
      <c r="H47" s="41"/>
      <c r="I47" s="113"/>
      <c r="J47" s="41"/>
      <c r="K47" s="9"/>
      <c r="L47" s="9"/>
    </row>
    <row r="48" spans="2:12" x14ac:dyDescent="0.25">
      <c r="B48" s="231" t="s">
        <v>37</v>
      </c>
      <c r="C48" s="220"/>
      <c r="D48" s="221"/>
      <c r="E48" s="19"/>
      <c r="F48" s="19"/>
      <c r="G48" s="19"/>
      <c r="H48" s="19"/>
      <c r="I48" s="114"/>
      <c r="J48" s="19"/>
      <c r="K48" s="9"/>
      <c r="L48" s="9"/>
    </row>
    <row r="49" spans="2:12" x14ac:dyDescent="0.25">
      <c r="B49" s="164"/>
      <c r="C49" s="192" t="s">
        <v>36</v>
      </c>
      <c r="D49" s="193"/>
      <c r="E49" s="16">
        <f>SUM(E50:E57)</f>
        <v>32898928645</v>
      </c>
      <c r="F49" s="123">
        <f>SUM(F50:F57)</f>
        <v>-313051411</v>
      </c>
      <c r="G49" s="16">
        <f>SUM(G50:G57)</f>
        <v>32585877234</v>
      </c>
      <c r="H49" s="16">
        <f>SUM(H50:H57)</f>
        <v>28885286251</v>
      </c>
      <c r="I49" s="107">
        <f>SUM(I50:I57)</f>
        <v>15765587560</v>
      </c>
      <c r="J49" s="123">
        <f>+I49-E49</f>
        <v>-17133341085</v>
      </c>
      <c r="K49" s="9"/>
      <c r="L49" s="9"/>
    </row>
    <row r="50" spans="2:12" x14ac:dyDescent="0.25">
      <c r="B50" s="164"/>
      <c r="C50" s="159"/>
      <c r="D50" s="160" t="s">
        <v>35</v>
      </c>
      <c r="E50" s="26">
        <v>18939503212</v>
      </c>
      <c r="F50" s="96">
        <v>0</v>
      </c>
      <c r="G50" s="26">
        <f t="shared" ref="G50:G57" si="8">SUM(E50:F50)</f>
        <v>18939503212</v>
      </c>
      <c r="H50" s="172">
        <v>18290232020</v>
      </c>
      <c r="I50" s="146">
        <v>8633532104</v>
      </c>
      <c r="J50" s="123">
        <f t="shared" ref="J50:J63" si="9">+I50-E50</f>
        <v>-10305971108</v>
      </c>
      <c r="K50" s="9" t="s">
        <v>102</v>
      </c>
      <c r="L50" s="9"/>
    </row>
    <row r="51" spans="2:12" x14ac:dyDescent="0.25">
      <c r="B51" s="164"/>
      <c r="C51" s="159"/>
      <c r="D51" s="160" t="s">
        <v>33</v>
      </c>
      <c r="E51" s="26">
        <v>3728875659</v>
      </c>
      <c r="F51" s="96">
        <v>0</v>
      </c>
      <c r="G51" s="26">
        <f t="shared" si="8"/>
        <v>3728875659</v>
      </c>
      <c r="H51" s="26">
        <v>2657970001</v>
      </c>
      <c r="I51" s="147">
        <v>1836645013</v>
      </c>
      <c r="J51" s="123">
        <f t="shared" si="9"/>
        <v>-1892230646</v>
      </c>
      <c r="K51" s="9" t="s">
        <v>102</v>
      </c>
      <c r="L51" s="9"/>
    </row>
    <row r="52" spans="2:12" x14ac:dyDescent="0.25">
      <c r="B52" s="164"/>
      <c r="C52" s="159"/>
      <c r="D52" s="160" t="s">
        <v>31</v>
      </c>
      <c r="E52" s="26">
        <f>426341833+3090881913</f>
        <v>3517223746</v>
      </c>
      <c r="F52" s="124">
        <v>-322520616</v>
      </c>
      <c r="G52" s="26">
        <f t="shared" si="8"/>
        <v>3194703130</v>
      </c>
      <c r="H52" s="183">
        <v>2875232817</v>
      </c>
      <c r="I52" s="148">
        <v>1916821878</v>
      </c>
      <c r="J52" s="123">
        <f t="shared" si="9"/>
        <v>-1600401868</v>
      </c>
      <c r="K52" s="9" t="s">
        <v>102</v>
      </c>
      <c r="L52" s="9"/>
    </row>
    <row r="53" spans="2:12" ht="39" customHeight="1" x14ac:dyDescent="0.25">
      <c r="B53" s="164"/>
      <c r="C53" s="159"/>
      <c r="D53" s="163" t="s">
        <v>29</v>
      </c>
      <c r="E53" s="26">
        <v>3203613965</v>
      </c>
      <c r="F53" s="26">
        <v>1229408</v>
      </c>
      <c r="G53" s="26">
        <f t="shared" si="8"/>
        <v>3204843373</v>
      </c>
      <c r="H53" s="184">
        <v>2403632529</v>
      </c>
      <c r="I53" s="86">
        <v>1602421686</v>
      </c>
      <c r="J53" s="123">
        <f>+I53-E53</f>
        <v>-1601192279</v>
      </c>
      <c r="K53" s="9" t="s">
        <v>102</v>
      </c>
      <c r="L53" s="9"/>
    </row>
    <row r="54" spans="2:12" x14ac:dyDescent="0.25">
      <c r="B54" s="164"/>
      <c r="C54" s="159"/>
      <c r="D54" s="160" t="s">
        <v>27</v>
      </c>
      <c r="E54" s="26">
        <v>1145253089</v>
      </c>
      <c r="F54" s="124">
        <v>-8347672</v>
      </c>
      <c r="G54" s="26">
        <f t="shared" si="8"/>
        <v>1136905417</v>
      </c>
      <c r="H54" s="185">
        <v>852912414</v>
      </c>
      <c r="I54" s="149">
        <v>568919418</v>
      </c>
      <c r="J54" s="123">
        <f t="shared" si="9"/>
        <v>-576333671</v>
      </c>
      <c r="K54" s="9" t="s">
        <v>102</v>
      </c>
      <c r="L54" s="9"/>
    </row>
    <row r="55" spans="2:12" x14ac:dyDescent="0.25">
      <c r="B55" s="164"/>
      <c r="C55" s="159"/>
      <c r="D55" s="161" t="s">
        <v>25</v>
      </c>
      <c r="E55" s="26">
        <v>217773935</v>
      </c>
      <c r="F55" s="96">
        <v>0</v>
      </c>
      <c r="G55" s="26">
        <f t="shared" si="8"/>
        <v>217773935</v>
      </c>
      <c r="H55" s="173">
        <v>150511888</v>
      </c>
      <c r="I55" s="150">
        <v>104128615</v>
      </c>
      <c r="J55" s="123">
        <f t="shared" si="9"/>
        <v>-113645320</v>
      </c>
      <c r="K55" s="9" t="s">
        <v>102</v>
      </c>
      <c r="L55" s="9"/>
    </row>
    <row r="56" spans="2:12" ht="31.5" customHeight="1" x14ac:dyDescent="0.25">
      <c r="B56" s="164"/>
      <c r="C56" s="159"/>
      <c r="D56" s="163" t="s">
        <v>23</v>
      </c>
      <c r="E56" s="26">
        <v>209871974</v>
      </c>
      <c r="F56" s="124">
        <v>7280204</v>
      </c>
      <c r="G56" s="26">
        <f t="shared" si="8"/>
        <v>217152178</v>
      </c>
      <c r="H56" s="176">
        <v>195204336</v>
      </c>
      <c r="I56" s="151">
        <v>130058682</v>
      </c>
      <c r="J56" s="123">
        <f t="shared" si="9"/>
        <v>-79813292</v>
      </c>
      <c r="K56" s="9" t="s">
        <v>102</v>
      </c>
      <c r="L56" s="9"/>
    </row>
    <row r="57" spans="2:12" x14ac:dyDescent="0.25">
      <c r="B57" s="164"/>
      <c r="C57" s="159"/>
      <c r="D57" s="34" t="s">
        <v>21</v>
      </c>
      <c r="E57" s="26">
        <v>1936813065</v>
      </c>
      <c r="F57" s="26">
        <v>9307265</v>
      </c>
      <c r="G57" s="26">
        <f t="shared" si="8"/>
        <v>1946120330</v>
      </c>
      <c r="H57" s="174">
        <v>1459590246</v>
      </c>
      <c r="I57" s="152">
        <v>973060164</v>
      </c>
      <c r="J57" s="123">
        <f t="shared" si="9"/>
        <v>-963752901</v>
      </c>
      <c r="K57" s="154" t="s">
        <v>102</v>
      </c>
      <c r="L57" s="9"/>
    </row>
    <row r="58" spans="2:12" x14ac:dyDescent="0.25">
      <c r="B58" s="164"/>
      <c r="C58" s="192" t="s">
        <v>19</v>
      </c>
      <c r="D58" s="193"/>
      <c r="E58" s="24">
        <f>+E59+E60+E61+E62</f>
        <v>6837235053</v>
      </c>
      <c r="F58" s="123">
        <f>SUM(F59:F62)</f>
        <v>806442128</v>
      </c>
      <c r="G58" s="24">
        <f>SUM(G59:G62)</f>
        <v>7643677181</v>
      </c>
      <c r="H58" s="24">
        <f t="shared" ref="H58" si="10">+I58</f>
        <v>5768033692</v>
      </c>
      <c r="I58" s="107">
        <f>+I59+I60</f>
        <v>5768033692</v>
      </c>
      <c r="J58" s="123">
        <f t="shared" si="9"/>
        <v>-1069201361</v>
      </c>
      <c r="K58" s="9"/>
      <c r="L58" s="9"/>
    </row>
    <row r="59" spans="2:12" x14ac:dyDescent="0.25">
      <c r="B59" s="164"/>
      <c r="C59" s="159"/>
      <c r="D59" s="160" t="s">
        <v>18</v>
      </c>
      <c r="E59" s="26">
        <v>2788966533</v>
      </c>
      <c r="F59" s="124">
        <v>-1459266843</v>
      </c>
      <c r="G59" s="26">
        <f>SUM(E59:F59)</f>
        <v>1329699690</v>
      </c>
      <c r="H59" s="177">
        <v>2173133789.2399998</v>
      </c>
      <c r="I59" s="153">
        <v>1491629674</v>
      </c>
      <c r="J59" s="123">
        <f t="shared" si="9"/>
        <v>-1297336859</v>
      </c>
      <c r="K59" s="9" t="s">
        <v>101</v>
      </c>
      <c r="L59" s="9"/>
    </row>
    <row r="60" spans="2:12" x14ac:dyDescent="0.25">
      <c r="B60" s="164"/>
      <c r="C60" s="159"/>
      <c r="D60" s="160" t="s">
        <v>16</v>
      </c>
      <c r="E60" s="26">
        <f>6837235053-2788966533</f>
        <v>4048268520</v>
      </c>
      <c r="F60" s="158">
        <f>840954787+1424754184</f>
        <v>2265708971</v>
      </c>
      <c r="G60" s="26">
        <f>SUM(E60:F60)</f>
        <v>6313977491</v>
      </c>
      <c r="H60" s="179">
        <v>6674508782</v>
      </c>
      <c r="I60" s="86">
        <v>4276404018</v>
      </c>
      <c r="J60" s="123">
        <f t="shared" si="9"/>
        <v>228135498</v>
      </c>
      <c r="K60" s="154" t="s">
        <v>102</v>
      </c>
      <c r="L60" s="9"/>
    </row>
    <row r="61" spans="2:12" x14ac:dyDescent="0.25">
      <c r="B61" s="164"/>
      <c r="C61" s="159"/>
      <c r="D61" s="160" t="s">
        <v>15</v>
      </c>
      <c r="E61" s="94">
        <v>0</v>
      </c>
      <c r="F61" s="96">
        <v>0</v>
      </c>
      <c r="G61" s="96">
        <f>SUM(E61:F61)</f>
        <v>0</v>
      </c>
      <c r="H61" s="96">
        <v>0</v>
      </c>
      <c r="I61" s="105">
        <v>0</v>
      </c>
      <c r="J61" s="98">
        <f t="shared" si="9"/>
        <v>0</v>
      </c>
      <c r="K61" s="9"/>
      <c r="L61" s="9"/>
    </row>
    <row r="62" spans="2:12" x14ac:dyDescent="0.25">
      <c r="B62" s="164"/>
      <c r="C62" s="159"/>
      <c r="D62" s="160" t="s">
        <v>14</v>
      </c>
      <c r="E62" s="96">
        <v>0</v>
      </c>
      <c r="F62" s="96">
        <v>0</v>
      </c>
      <c r="G62" s="96">
        <f>SUM(E62:F62)</f>
        <v>0</v>
      </c>
      <c r="H62" s="96">
        <v>0</v>
      </c>
      <c r="I62" s="116">
        <v>0</v>
      </c>
      <c r="J62" s="98">
        <f t="shared" si="9"/>
        <v>0</v>
      </c>
      <c r="K62" s="9"/>
      <c r="L62" s="9"/>
    </row>
    <row r="63" spans="2:12" x14ac:dyDescent="0.25">
      <c r="B63" s="164"/>
      <c r="C63" s="192" t="s">
        <v>13</v>
      </c>
      <c r="D63" s="193"/>
      <c r="E63" s="96">
        <f>SUM(E64:E65)</f>
        <v>0</v>
      </c>
      <c r="F63" s="96">
        <v>0</v>
      </c>
      <c r="G63" s="94">
        <f>SUM(E63:F63)</f>
        <v>0</v>
      </c>
      <c r="H63" s="96">
        <f>+I63</f>
        <v>0</v>
      </c>
      <c r="I63" s="105">
        <f>SUM(I64:I65)</f>
        <v>0</v>
      </c>
      <c r="J63" s="98">
        <f t="shared" si="9"/>
        <v>0</v>
      </c>
      <c r="K63" s="9"/>
      <c r="L63" s="9"/>
    </row>
    <row r="64" spans="2:12" ht="28.5" customHeight="1" x14ac:dyDescent="0.25">
      <c r="B64" s="164"/>
      <c r="C64" s="159"/>
      <c r="D64" s="163" t="s">
        <v>12</v>
      </c>
      <c r="E64" s="96">
        <v>0</v>
      </c>
      <c r="F64" s="96">
        <v>0</v>
      </c>
      <c r="G64" s="96">
        <v>0</v>
      </c>
      <c r="H64" s="96">
        <v>0</v>
      </c>
      <c r="I64" s="105">
        <v>0</v>
      </c>
      <c r="J64" s="98">
        <v>0</v>
      </c>
      <c r="K64" s="9"/>
      <c r="L64" s="9"/>
    </row>
    <row r="65" spans="1:12" x14ac:dyDescent="0.25">
      <c r="B65" s="164"/>
      <c r="C65" s="159"/>
      <c r="D65" s="160" t="s">
        <v>11</v>
      </c>
      <c r="E65" s="96">
        <v>0</v>
      </c>
      <c r="F65" s="96">
        <v>0</v>
      </c>
      <c r="G65" s="94">
        <f>SUM(E65:F65)</f>
        <v>0</v>
      </c>
      <c r="H65" s="96">
        <f>+I65</f>
        <v>0</v>
      </c>
      <c r="I65" s="105">
        <v>0</v>
      </c>
      <c r="J65" s="98">
        <f>+I65-E65</f>
        <v>0</v>
      </c>
      <c r="K65" s="9"/>
      <c r="L65" s="9"/>
    </row>
    <row r="66" spans="1:12" x14ac:dyDescent="0.25">
      <c r="B66" s="164"/>
      <c r="C66" s="192" t="s">
        <v>10</v>
      </c>
      <c r="D66" s="193"/>
      <c r="E66" s="96">
        <v>0</v>
      </c>
      <c r="F66" s="96">
        <v>0</v>
      </c>
      <c r="G66" s="96">
        <f>SUM(E66:F66)</f>
        <v>0</v>
      </c>
      <c r="H66" s="96">
        <v>0</v>
      </c>
      <c r="I66" s="105">
        <v>0</v>
      </c>
      <c r="J66" s="117">
        <f>+I66-E66</f>
        <v>0</v>
      </c>
      <c r="K66" s="9"/>
      <c r="L66" s="9"/>
    </row>
    <row r="67" spans="1:12" x14ac:dyDescent="0.25">
      <c r="B67" s="164"/>
      <c r="C67" s="192" t="s">
        <v>9</v>
      </c>
      <c r="D67" s="193"/>
      <c r="E67" s="96">
        <v>0</v>
      </c>
      <c r="F67" s="96">
        <v>0</v>
      </c>
      <c r="G67" s="96">
        <f>SUM(E67:F67)</f>
        <v>0</v>
      </c>
      <c r="H67" s="96">
        <v>0</v>
      </c>
      <c r="I67" s="105">
        <v>0</v>
      </c>
      <c r="J67" s="117">
        <f>+I67-E67</f>
        <v>0</v>
      </c>
      <c r="K67" s="9"/>
      <c r="L67" s="9"/>
    </row>
    <row r="68" spans="1:12" ht="6.75" customHeight="1" x14ac:dyDescent="0.25">
      <c r="B68" s="164"/>
      <c r="C68" s="192"/>
      <c r="D68" s="193"/>
      <c r="E68" s="27"/>
      <c r="F68" s="27"/>
      <c r="G68" s="27"/>
      <c r="H68" s="27"/>
      <c r="I68" s="27"/>
      <c r="J68" s="27"/>
      <c r="K68" s="9"/>
      <c r="L68" s="9"/>
    </row>
    <row r="69" spans="1:12" x14ac:dyDescent="0.25">
      <c r="A69" s="30"/>
      <c r="B69" s="231" t="s">
        <v>8</v>
      </c>
      <c r="C69" s="220"/>
      <c r="D69" s="221"/>
      <c r="E69" s="92">
        <f t="shared" ref="E69:J69" si="11">+E49+E58+E63+E66+E67</f>
        <v>39736163698</v>
      </c>
      <c r="F69" s="123">
        <f>+F49+F58+F63+F66+F67</f>
        <v>493390717</v>
      </c>
      <c r="G69" s="126">
        <f t="shared" si="11"/>
        <v>40229554415</v>
      </c>
      <c r="H69" s="126">
        <f t="shared" si="11"/>
        <v>34653319943</v>
      </c>
      <c r="I69" s="126">
        <f>+I49+I58+I63+I66+I67</f>
        <v>21533621252</v>
      </c>
      <c r="J69" s="123">
        <f t="shared" si="11"/>
        <v>-18202542446</v>
      </c>
      <c r="K69" s="9"/>
      <c r="L69" s="9"/>
    </row>
    <row r="70" spans="1:12" ht="4.5" customHeight="1" x14ac:dyDescent="0.25">
      <c r="B70" s="164"/>
      <c r="C70" s="192"/>
      <c r="D70" s="193"/>
      <c r="E70" s="27"/>
      <c r="F70" s="27"/>
      <c r="G70" s="27"/>
      <c r="H70" s="27"/>
      <c r="I70" s="27"/>
      <c r="J70" s="27"/>
      <c r="K70" s="9"/>
      <c r="L70" s="9"/>
    </row>
    <row r="71" spans="1:12" x14ac:dyDescent="0.25">
      <c r="B71" s="231" t="s">
        <v>7</v>
      </c>
      <c r="C71" s="220"/>
      <c r="D71" s="221"/>
      <c r="E71" s="96">
        <v>0</v>
      </c>
      <c r="F71" s="96">
        <v>0</v>
      </c>
      <c r="G71" s="96">
        <v>0</v>
      </c>
      <c r="H71" s="96">
        <v>0</v>
      </c>
      <c r="I71" s="96">
        <v>0</v>
      </c>
      <c r="J71" s="98">
        <v>0</v>
      </c>
      <c r="K71" s="9"/>
      <c r="L71" s="9"/>
    </row>
    <row r="72" spans="1:12" x14ac:dyDescent="0.25">
      <c r="B72" s="164"/>
      <c r="C72" s="192" t="s">
        <v>6</v>
      </c>
      <c r="D72" s="193"/>
      <c r="E72" s="96">
        <v>0</v>
      </c>
      <c r="F72" s="96">
        <v>0</v>
      </c>
      <c r="G72" s="96">
        <v>0</v>
      </c>
      <c r="H72" s="96">
        <f>+I72</f>
        <v>0</v>
      </c>
      <c r="I72" s="96">
        <v>0</v>
      </c>
      <c r="J72" s="98">
        <f>+I72-E72</f>
        <v>0</v>
      </c>
      <c r="K72" s="9"/>
      <c r="L72" s="9"/>
    </row>
    <row r="73" spans="1:12" ht="5.25" customHeight="1" x14ac:dyDescent="0.25">
      <c r="B73" s="164"/>
      <c r="C73" s="192"/>
      <c r="D73" s="193"/>
      <c r="E73" s="19"/>
      <c r="F73" s="19"/>
      <c r="G73" s="19"/>
      <c r="H73" s="19"/>
      <c r="I73" s="19"/>
      <c r="J73" s="50"/>
      <c r="K73" s="9"/>
      <c r="L73" s="9"/>
    </row>
    <row r="74" spans="1:12" x14ac:dyDescent="0.25">
      <c r="B74" s="231" t="s">
        <v>5</v>
      </c>
      <c r="C74" s="220"/>
      <c r="D74" s="221"/>
      <c r="E74" s="92">
        <f t="shared" ref="E74" si="12">+E43+E69+E72</f>
        <v>71824903948</v>
      </c>
      <c r="F74" s="123">
        <f>+F43+F69+F72</f>
        <v>463726672</v>
      </c>
      <c r="G74" s="24">
        <f>+G43+G69+G72</f>
        <v>72288630620</v>
      </c>
      <c r="H74" s="24">
        <f>+H43+H69+H72</f>
        <v>66305789670.989998</v>
      </c>
      <c r="I74" s="24">
        <f>+I43+I69+I72</f>
        <v>37872158549.919998</v>
      </c>
      <c r="J74" s="123">
        <f>+J43+J69+J72</f>
        <v>-33952745398.080002</v>
      </c>
      <c r="K74" s="9"/>
      <c r="L74" s="9"/>
    </row>
    <row r="75" spans="1:12" ht="3.75" customHeight="1" x14ac:dyDescent="0.25">
      <c r="B75" s="164"/>
      <c r="C75" s="192"/>
      <c r="D75" s="193"/>
      <c r="E75" s="19"/>
      <c r="F75" s="19"/>
      <c r="G75" s="19"/>
      <c r="H75" s="19"/>
      <c r="I75" s="19"/>
      <c r="J75" s="50"/>
      <c r="K75" s="9"/>
      <c r="L75" s="9"/>
    </row>
    <row r="76" spans="1:12" ht="13.5" customHeight="1" x14ac:dyDescent="0.25">
      <c r="B76" s="164"/>
      <c r="C76" s="225" t="s">
        <v>4</v>
      </c>
      <c r="D76" s="221"/>
      <c r="E76" s="19"/>
      <c r="F76" s="18"/>
      <c r="G76" s="19"/>
      <c r="H76" s="19"/>
      <c r="I76" s="19"/>
      <c r="J76" s="50"/>
    </row>
    <row r="77" spans="1:12" ht="25.5" customHeight="1" x14ac:dyDescent="0.25">
      <c r="B77" s="164"/>
      <c r="C77" s="236" t="s">
        <v>3</v>
      </c>
      <c r="D77" s="237"/>
      <c r="E77" s="96">
        <v>0</v>
      </c>
      <c r="F77" s="96">
        <v>0</v>
      </c>
      <c r="G77" s="96">
        <f>SUM(E77:F77)</f>
        <v>0</v>
      </c>
      <c r="H77" s="96">
        <f>+I77</f>
        <v>0</v>
      </c>
      <c r="I77" s="96">
        <v>0</v>
      </c>
      <c r="J77" s="98">
        <f>+I77-E77</f>
        <v>0</v>
      </c>
    </row>
    <row r="78" spans="1:12" ht="27" customHeight="1" x14ac:dyDescent="0.25">
      <c r="B78" s="164"/>
      <c r="C78" s="236" t="s">
        <v>2</v>
      </c>
      <c r="D78" s="237"/>
      <c r="E78" s="18">
        <v>4090000000</v>
      </c>
      <c r="F78" s="96">
        <v>0</v>
      </c>
      <c r="G78" s="103">
        <f>SUM(E78:F78)</f>
        <v>4090000000</v>
      </c>
      <c r="H78" s="96">
        <f>+I78</f>
        <v>0</v>
      </c>
      <c r="I78" s="96">
        <v>0</v>
      </c>
      <c r="J78" s="123">
        <f>+I78-E78</f>
        <v>-4090000000</v>
      </c>
    </row>
    <row r="79" spans="1:12" x14ac:dyDescent="0.25">
      <c r="B79" s="164"/>
      <c r="C79" s="225" t="s">
        <v>1</v>
      </c>
      <c r="D79" s="221"/>
      <c r="E79" s="16">
        <f>SUM(E77:E78)</f>
        <v>4090000000</v>
      </c>
      <c r="F79" s="96">
        <f>SUM(F77:F78)</f>
        <v>0</v>
      </c>
      <c r="G79" s="104">
        <f>SUM(G77:G78)</f>
        <v>4090000000</v>
      </c>
      <c r="H79" s="98">
        <f>SUM(H77:H78)</f>
        <v>0</v>
      </c>
      <c r="I79" s="98">
        <f>SUM(I77:I78)</f>
        <v>0</v>
      </c>
      <c r="J79" s="123">
        <f>+I79-E79</f>
        <v>-4090000000</v>
      </c>
    </row>
    <row r="80" spans="1:12" ht="6.75" customHeight="1" thickBot="1" x14ac:dyDescent="0.3">
      <c r="B80" s="127"/>
      <c r="C80" s="245"/>
      <c r="D80" s="246"/>
      <c r="E80" s="13"/>
      <c r="F80" s="13"/>
      <c r="G80" s="13"/>
      <c r="H80" s="13"/>
      <c r="I80" s="13"/>
      <c r="J80" s="13"/>
    </row>
    <row r="81" spans="4:10" x14ac:dyDescent="0.25">
      <c r="G81" s="2"/>
      <c r="I81" s="4"/>
    </row>
    <row r="82" spans="4:10" x14ac:dyDescent="0.25">
      <c r="D82" s="2"/>
      <c r="E82" s="91"/>
      <c r="F82" s="4"/>
      <c r="G82" s="11"/>
      <c r="H82" s="3"/>
      <c r="I82" s="4"/>
      <c r="J82" s="5"/>
    </row>
    <row r="83" spans="4:10" x14ac:dyDescent="0.25">
      <c r="E83" s="10"/>
      <c r="F83" s="4"/>
      <c r="G83" s="9"/>
      <c r="H83" s="5"/>
      <c r="I83" s="4"/>
      <c r="J83" s="2"/>
    </row>
    <row r="84" spans="4:10" x14ac:dyDescent="0.25">
      <c r="E84" s="9"/>
      <c r="F84" s="4"/>
      <c r="H84" s="5"/>
      <c r="I84" s="8"/>
      <c r="J84" s="1"/>
    </row>
    <row r="85" spans="4:10" x14ac:dyDescent="0.25">
      <c r="F85" s="7">
        <f>+'F05 LDF  31032020 (2)'!F83</f>
        <v>463726672</v>
      </c>
      <c r="H85" s="2"/>
      <c r="I85" s="6"/>
    </row>
    <row r="86" spans="4:10" x14ac:dyDescent="0.25">
      <c r="F86" s="2">
        <f>+F85-F74</f>
        <v>0</v>
      </c>
      <c r="H86" s="5"/>
      <c r="I86" s="4"/>
    </row>
    <row r="87" spans="4:10" x14ac:dyDescent="0.25">
      <c r="F87" s="32"/>
      <c r="H87" s="2"/>
      <c r="I87" s="4"/>
    </row>
    <row r="88" spans="4:10" x14ac:dyDescent="0.25">
      <c r="D88" s="32"/>
      <c r="F88" s="2"/>
    </row>
    <row r="89" spans="4:10" x14ac:dyDescent="0.25">
      <c r="D89" s="32"/>
      <c r="H89" s="3"/>
      <c r="I89" s="2"/>
    </row>
    <row r="90" spans="4:10" x14ac:dyDescent="0.25">
      <c r="D90" s="32"/>
      <c r="E90" s="2"/>
      <c r="H90" s="1"/>
      <c r="I90" s="1"/>
    </row>
    <row r="91" spans="4:10" x14ac:dyDescent="0.25">
      <c r="D91" s="32"/>
    </row>
    <row r="92" spans="4:10" x14ac:dyDescent="0.25">
      <c r="D92" s="32"/>
      <c r="E92" s="2"/>
    </row>
    <row r="93" spans="4:10" x14ac:dyDescent="0.25">
      <c r="E93" s="2">
        <f>455066035-14371570+761127904+222931815</f>
        <v>1424754184</v>
      </c>
      <c r="I93" s="129"/>
    </row>
  </sheetData>
  <mergeCells count="52">
    <mergeCell ref="C10:D10"/>
    <mergeCell ref="B2:J2"/>
    <mergeCell ref="B3:J3"/>
    <mergeCell ref="B4:J4"/>
    <mergeCell ref="B5:J5"/>
    <mergeCell ref="B6:D6"/>
    <mergeCell ref="E6:I6"/>
    <mergeCell ref="J6:J8"/>
    <mergeCell ref="B7:D7"/>
    <mergeCell ref="E7:E8"/>
    <mergeCell ref="F7:F8"/>
    <mergeCell ref="G7:G8"/>
    <mergeCell ref="H7:H8"/>
    <mergeCell ref="I7:I8"/>
    <mergeCell ref="B8:D8"/>
    <mergeCell ref="B9:D9"/>
    <mergeCell ref="C37:D37"/>
    <mergeCell ref="C11:D11"/>
    <mergeCell ref="C12:D12"/>
    <mergeCell ref="C13:D13"/>
    <mergeCell ref="C14:D14"/>
    <mergeCell ref="C15:D15"/>
    <mergeCell ref="C16:D16"/>
    <mergeCell ref="B17:B18"/>
    <mergeCell ref="C17:D17"/>
    <mergeCell ref="C18:D18"/>
    <mergeCell ref="C30:D30"/>
    <mergeCell ref="C36:D36"/>
    <mergeCell ref="C68:D68"/>
    <mergeCell ref="C39:D39"/>
    <mergeCell ref="B43:D43"/>
    <mergeCell ref="B44:D44"/>
    <mergeCell ref="B45:D45"/>
    <mergeCell ref="B46:D46"/>
    <mergeCell ref="B48:D48"/>
    <mergeCell ref="C49:D49"/>
    <mergeCell ref="C58:D58"/>
    <mergeCell ref="C63:D63"/>
    <mergeCell ref="C66:D66"/>
    <mergeCell ref="C67:D67"/>
    <mergeCell ref="C80:D80"/>
    <mergeCell ref="B69:D69"/>
    <mergeCell ref="C70:D70"/>
    <mergeCell ref="B71:D71"/>
    <mergeCell ref="C72:D72"/>
    <mergeCell ref="C73:D73"/>
    <mergeCell ref="B74:D74"/>
    <mergeCell ref="C75:D75"/>
    <mergeCell ref="C76:D76"/>
    <mergeCell ref="C77:D77"/>
    <mergeCell ref="C78:D78"/>
    <mergeCell ref="C79:D79"/>
  </mergeCells>
  <printOptions horizontalCentered="1"/>
  <pageMargins left="0" right="0" top="0" bottom="0" header="0.31496062992125984" footer="0.31496062992125984"/>
  <pageSetup scale="64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M93"/>
  <sheetViews>
    <sheetView showGridLines="0" tabSelected="1" zoomScaleNormal="100" workbookViewId="0"/>
  </sheetViews>
  <sheetFormatPr baseColWidth="10" defaultRowHeight="15" x14ac:dyDescent="0.25"/>
  <cols>
    <col min="1" max="1" width="0.85546875" customWidth="1"/>
    <col min="2" max="2" width="4.85546875" customWidth="1"/>
    <col min="3" max="3" width="2.7109375" customWidth="1"/>
    <col min="4" max="4" width="58.140625" customWidth="1"/>
    <col min="5" max="5" width="16.42578125" customWidth="1"/>
    <col min="6" max="6" width="15.42578125" customWidth="1"/>
    <col min="7" max="7" width="18.140625" customWidth="1"/>
    <col min="8" max="9" width="15.140625" customWidth="1"/>
    <col min="10" max="10" width="15.7109375" customWidth="1"/>
    <col min="11" max="11" width="0.85546875" customWidth="1"/>
    <col min="12" max="12" width="15.140625" bestFit="1" customWidth="1"/>
  </cols>
  <sheetData>
    <row r="1" spans="2:13" ht="5.25" customHeight="1" thickBot="1" x14ac:dyDescent="0.3">
      <c r="B1" s="71"/>
      <c r="C1" s="167"/>
    </row>
    <row r="2" spans="2:13" x14ac:dyDescent="0.25">
      <c r="B2" s="194" t="s">
        <v>96</v>
      </c>
      <c r="C2" s="195"/>
      <c r="D2" s="195"/>
      <c r="E2" s="195"/>
      <c r="F2" s="195"/>
      <c r="G2" s="195"/>
      <c r="H2" s="195"/>
      <c r="I2" s="195"/>
      <c r="J2" s="196"/>
    </row>
    <row r="3" spans="2:13" ht="14.25" customHeight="1" x14ac:dyDescent="0.25">
      <c r="B3" s="197" t="s">
        <v>95</v>
      </c>
      <c r="C3" s="198"/>
      <c r="D3" s="198"/>
      <c r="E3" s="198"/>
      <c r="F3" s="198"/>
      <c r="G3" s="198"/>
      <c r="H3" s="198"/>
      <c r="I3" s="198"/>
      <c r="J3" s="199"/>
    </row>
    <row r="4" spans="2:13" x14ac:dyDescent="0.25">
      <c r="B4" s="197" t="s">
        <v>104</v>
      </c>
      <c r="C4" s="198"/>
      <c r="D4" s="198"/>
      <c r="E4" s="198"/>
      <c r="F4" s="198"/>
      <c r="G4" s="198"/>
      <c r="H4" s="198"/>
      <c r="I4" s="198"/>
      <c r="J4" s="199"/>
    </row>
    <row r="5" spans="2:13" ht="12.75" customHeight="1" thickBot="1" x14ac:dyDescent="0.3">
      <c r="B5" s="200" t="s">
        <v>94</v>
      </c>
      <c r="C5" s="201"/>
      <c r="D5" s="201"/>
      <c r="E5" s="201"/>
      <c r="F5" s="201"/>
      <c r="G5" s="201"/>
      <c r="H5" s="201"/>
      <c r="I5" s="201"/>
      <c r="J5" s="202"/>
    </row>
    <row r="6" spans="2:13" ht="15.75" thickBot="1" x14ac:dyDescent="0.3">
      <c r="B6" s="203"/>
      <c r="C6" s="204"/>
      <c r="D6" s="205"/>
      <c r="E6" s="206" t="s">
        <v>93</v>
      </c>
      <c r="F6" s="207"/>
      <c r="G6" s="207"/>
      <c r="H6" s="207"/>
      <c r="I6" s="208"/>
      <c r="J6" s="209" t="s">
        <v>92</v>
      </c>
    </row>
    <row r="7" spans="2:13" ht="15" customHeight="1" x14ac:dyDescent="0.25">
      <c r="B7" s="212" t="s">
        <v>91</v>
      </c>
      <c r="C7" s="213"/>
      <c r="D7" s="214"/>
      <c r="E7" s="238" t="s">
        <v>90</v>
      </c>
      <c r="F7" s="240" t="s">
        <v>89</v>
      </c>
      <c r="G7" s="238" t="s">
        <v>88</v>
      </c>
      <c r="H7" s="209" t="s">
        <v>87</v>
      </c>
      <c r="I7" s="209" t="s">
        <v>86</v>
      </c>
      <c r="J7" s="210"/>
    </row>
    <row r="8" spans="2:13" ht="15.75" thickBot="1" x14ac:dyDescent="0.3">
      <c r="B8" s="200" t="s">
        <v>85</v>
      </c>
      <c r="C8" s="201"/>
      <c r="D8" s="202"/>
      <c r="E8" s="239"/>
      <c r="F8" s="241"/>
      <c r="G8" s="239"/>
      <c r="H8" s="211"/>
      <c r="I8" s="211"/>
      <c r="J8" s="211"/>
    </row>
    <row r="9" spans="2:13" x14ac:dyDescent="0.25">
      <c r="B9" s="231" t="s">
        <v>84</v>
      </c>
      <c r="C9" s="220"/>
      <c r="D9" s="242"/>
      <c r="E9" s="19"/>
      <c r="F9" s="66"/>
      <c r="G9" s="66"/>
      <c r="H9" s="66"/>
      <c r="I9" s="59" t="s">
        <v>0</v>
      </c>
      <c r="J9" s="19"/>
    </row>
    <row r="10" spans="2:13" x14ac:dyDescent="0.25">
      <c r="B10" s="170"/>
      <c r="C10" s="192" t="s">
        <v>83</v>
      </c>
      <c r="D10" s="193"/>
      <c r="E10" s="26">
        <v>1615510165</v>
      </c>
      <c r="F10" s="94">
        <v>0</v>
      </c>
      <c r="G10" s="26">
        <f>SUM(E10:F10)</f>
        <v>1615510165</v>
      </c>
      <c r="H10" s="90">
        <v>592581859</v>
      </c>
      <c r="I10" s="26">
        <v>592581859</v>
      </c>
      <c r="J10" s="123">
        <f t="shared" ref="J10:J17" si="0">+I10-E10</f>
        <v>-1022928306</v>
      </c>
      <c r="K10" s="9"/>
      <c r="L10" s="9"/>
    </row>
    <row r="11" spans="2:13" x14ac:dyDescent="0.25">
      <c r="B11" s="170"/>
      <c r="C11" s="192" t="s">
        <v>81</v>
      </c>
      <c r="D11" s="193"/>
      <c r="E11" s="94">
        <v>0</v>
      </c>
      <c r="F11" s="94">
        <v>0</v>
      </c>
      <c r="G11" s="94">
        <f t="shared" ref="G11:G16" si="1">SUM(E11:F11)</f>
        <v>0</v>
      </c>
      <c r="H11" s="105">
        <f>+I11</f>
        <v>0</v>
      </c>
      <c r="I11" s="105">
        <v>0</v>
      </c>
      <c r="J11" s="98">
        <f t="shared" si="0"/>
        <v>0</v>
      </c>
      <c r="K11" s="9"/>
    </row>
    <row r="12" spans="2:13" x14ac:dyDescent="0.25">
      <c r="B12" s="170"/>
      <c r="C12" s="192" t="s">
        <v>80</v>
      </c>
      <c r="D12" s="193"/>
      <c r="E12" s="94">
        <v>0</v>
      </c>
      <c r="F12" s="90">
        <v>6244835</v>
      </c>
      <c r="G12" s="186">
        <f>SUM(E12:F12)</f>
        <v>6244835</v>
      </c>
      <c r="H12" s="90">
        <v>6244835</v>
      </c>
      <c r="I12" s="90">
        <v>6244835</v>
      </c>
      <c r="J12" s="123">
        <f t="shared" si="0"/>
        <v>6244835</v>
      </c>
      <c r="K12" s="9"/>
      <c r="L12" s="9"/>
    </row>
    <row r="13" spans="2:13" x14ac:dyDescent="0.25">
      <c r="B13" s="170"/>
      <c r="C13" s="192" t="s">
        <v>78</v>
      </c>
      <c r="D13" s="193"/>
      <c r="E13" s="26">
        <v>1625608222</v>
      </c>
      <c r="F13" s="94">
        <v>0</v>
      </c>
      <c r="G13" s="26">
        <f>SUM(E13:F13)</f>
        <v>1625608222</v>
      </c>
      <c r="H13" s="90">
        <v>652676088</v>
      </c>
      <c r="I13" s="90">
        <v>652676088</v>
      </c>
      <c r="J13" s="123">
        <f t="shared" si="0"/>
        <v>-972932134</v>
      </c>
      <c r="K13" s="9"/>
      <c r="L13" s="9"/>
    </row>
    <row r="14" spans="2:13" x14ac:dyDescent="0.25">
      <c r="B14" s="170"/>
      <c r="C14" s="192" t="s">
        <v>76</v>
      </c>
      <c r="D14" s="193"/>
      <c r="E14" s="26">
        <v>31939657</v>
      </c>
      <c r="F14" s="90">
        <v>161122</v>
      </c>
      <c r="G14" s="26">
        <f>SUM(E14:F14)</f>
        <v>32100779</v>
      </c>
      <c r="H14" s="90">
        <v>22992448</v>
      </c>
      <c r="I14" s="90">
        <v>22992448</v>
      </c>
      <c r="J14" s="123">
        <f t="shared" si="0"/>
        <v>-8947209</v>
      </c>
      <c r="K14" s="9"/>
      <c r="L14" s="9"/>
    </row>
    <row r="15" spans="2:13" x14ac:dyDescent="0.25">
      <c r="B15" s="170"/>
      <c r="C15" s="192" t="s">
        <v>74</v>
      </c>
      <c r="D15" s="193"/>
      <c r="E15" s="26">
        <v>29563068</v>
      </c>
      <c r="F15" s="187">
        <v>1022939</v>
      </c>
      <c r="G15" s="26">
        <f t="shared" si="1"/>
        <v>30586007</v>
      </c>
      <c r="H15" s="90">
        <v>9791410</v>
      </c>
      <c r="I15" s="90">
        <v>9791410</v>
      </c>
      <c r="J15" s="123">
        <f t="shared" si="0"/>
        <v>-19771658</v>
      </c>
      <c r="K15" s="9"/>
    </row>
    <row r="16" spans="2:13" x14ac:dyDescent="0.25">
      <c r="B16" s="170"/>
      <c r="C16" s="222" t="s">
        <v>72</v>
      </c>
      <c r="D16" s="223"/>
      <c r="E16" s="26">
        <v>63183859</v>
      </c>
      <c r="F16" s="94">
        <v>0</v>
      </c>
      <c r="G16" s="26">
        <f t="shared" si="1"/>
        <v>63183859</v>
      </c>
      <c r="H16" s="90">
        <v>6542591</v>
      </c>
      <c r="I16" s="90">
        <v>6542591</v>
      </c>
      <c r="J16" s="123">
        <f t="shared" si="0"/>
        <v>-56641268</v>
      </c>
      <c r="K16" s="9"/>
      <c r="L16" s="9"/>
      <c r="M16" s="9"/>
    </row>
    <row r="17" spans="2:12" x14ac:dyDescent="0.25">
      <c r="B17" s="243"/>
      <c r="C17" s="225" t="s">
        <v>70</v>
      </c>
      <c r="D17" s="221"/>
      <c r="E17" s="92">
        <f>+E19+E20+E21+E22+E24+E23+E25+E26+E27+E28+E29</f>
        <v>25420794581</v>
      </c>
      <c r="F17" s="92">
        <f>SUM(F19:F29)</f>
        <v>2538443227</v>
      </c>
      <c r="G17" s="92">
        <f>SUM(G19:G29)</f>
        <v>27959237808</v>
      </c>
      <c r="H17" s="106">
        <f>SUM(H19:H29)</f>
        <v>8061271988</v>
      </c>
      <c r="I17" s="106">
        <f>SUM(I19:I29)</f>
        <v>8061271988</v>
      </c>
      <c r="J17" s="123">
        <f t="shared" si="0"/>
        <v>-17359522593</v>
      </c>
      <c r="K17" s="9"/>
      <c r="L17" s="9"/>
    </row>
    <row r="18" spans="2:12" x14ac:dyDescent="0.25">
      <c r="B18" s="243"/>
      <c r="C18" s="192" t="s">
        <v>69</v>
      </c>
      <c r="D18" s="193"/>
      <c r="E18" s="92"/>
      <c r="F18" s="92"/>
      <c r="G18" s="92"/>
      <c r="H18" s="106"/>
      <c r="I18" s="106"/>
      <c r="J18" s="123"/>
      <c r="K18" s="9"/>
      <c r="L18" s="9"/>
    </row>
    <row r="19" spans="2:12" x14ac:dyDescent="0.25">
      <c r="B19" s="170"/>
      <c r="C19" s="165"/>
      <c r="D19" s="166" t="s">
        <v>68</v>
      </c>
      <c r="E19" s="26">
        <v>19714638879</v>
      </c>
      <c r="F19" s="124">
        <v>1974790369</v>
      </c>
      <c r="G19" s="26">
        <f t="shared" ref="G19:G29" si="2">SUM(E19:F19)</f>
        <v>21689429248</v>
      </c>
      <c r="H19" s="90">
        <v>5640263472</v>
      </c>
      <c r="I19" s="90">
        <v>5640263472</v>
      </c>
      <c r="J19" s="123">
        <f>+I19-E19</f>
        <v>-14074375407</v>
      </c>
      <c r="K19" s="9"/>
      <c r="L19" s="9"/>
    </row>
    <row r="20" spans="2:12" x14ac:dyDescent="0.25">
      <c r="B20" s="170"/>
      <c r="C20" s="165"/>
      <c r="D20" s="166" t="s">
        <v>66</v>
      </c>
      <c r="E20" s="26">
        <v>1405218196</v>
      </c>
      <c r="F20" s="124">
        <v>-590623</v>
      </c>
      <c r="G20" s="26">
        <f t="shared" si="2"/>
        <v>1404627573</v>
      </c>
      <c r="H20" s="90">
        <v>356992312</v>
      </c>
      <c r="I20" s="90">
        <v>356992312</v>
      </c>
      <c r="J20" s="123">
        <f>+I20-E20</f>
        <v>-1048225884</v>
      </c>
      <c r="K20" s="9"/>
      <c r="L20" s="9"/>
    </row>
    <row r="21" spans="2:12" x14ac:dyDescent="0.25">
      <c r="B21" s="170"/>
      <c r="C21" s="165"/>
      <c r="D21" s="166" t="s">
        <v>65</v>
      </c>
      <c r="E21" s="26">
        <v>1006644445</v>
      </c>
      <c r="F21" s="124">
        <v>-679859</v>
      </c>
      <c r="G21" s="26">
        <f t="shared" si="2"/>
        <v>1005964586</v>
      </c>
      <c r="H21" s="90">
        <v>216828013</v>
      </c>
      <c r="I21" s="90">
        <v>216828013</v>
      </c>
      <c r="J21" s="123">
        <f>+I21-E21</f>
        <v>-789816432</v>
      </c>
      <c r="K21" s="9"/>
      <c r="L21" s="9"/>
    </row>
    <row r="22" spans="2:12" x14ac:dyDescent="0.25">
      <c r="B22" s="170"/>
      <c r="C22" s="165"/>
      <c r="D22" s="166" t="s">
        <v>64</v>
      </c>
      <c r="E22" s="95">
        <v>0</v>
      </c>
      <c r="F22" s="186">
        <v>394868336</v>
      </c>
      <c r="G22" s="186">
        <f t="shared" si="2"/>
        <v>394868336</v>
      </c>
      <c r="H22" s="187">
        <v>74279626</v>
      </c>
      <c r="I22" s="187">
        <v>74279626</v>
      </c>
      <c r="J22" s="188">
        <f>+I22-E22</f>
        <v>74279626</v>
      </c>
      <c r="K22" s="9"/>
      <c r="L22" s="9"/>
    </row>
    <row r="23" spans="2:12" x14ac:dyDescent="0.25">
      <c r="B23" s="170"/>
      <c r="C23" s="165"/>
      <c r="D23" s="166" t="s">
        <v>63</v>
      </c>
      <c r="E23" s="95">
        <v>0</v>
      </c>
      <c r="F23" s="94">
        <v>0</v>
      </c>
      <c r="G23" s="94">
        <f t="shared" si="2"/>
        <v>0</v>
      </c>
      <c r="H23" s="105">
        <f t="shared" ref="H23" si="3">+I23</f>
        <v>0</v>
      </c>
      <c r="I23" s="105">
        <v>0</v>
      </c>
      <c r="J23" s="98">
        <f t="shared" ref="J23:J39" si="4">+I23-E23</f>
        <v>0</v>
      </c>
      <c r="K23" s="9"/>
      <c r="L23" s="9"/>
    </row>
    <row r="24" spans="2:12" x14ac:dyDescent="0.25">
      <c r="B24" s="170"/>
      <c r="C24" s="165"/>
      <c r="D24" s="166" t="s">
        <v>62</v>
      </c>
      <c r="E24" s="26">
        <v>629612054</v>
      </c>
      <c r="F24" s="124">
        <v>-17939928</v>
      </c>
      <c r="G24" s="26">
        <f t="shared" si="2"/>
        <v>611672126</v>
      </c>
      <c r="H24" s="90">
        <v>199975829</v>
      </c>
      <c r="I24" s="90">
        <v>199975829</v>
      </c>
      <c r="J24" s="123">
        <f>+I24-E24</f>
        <v>-429636225</v>
      </c>
      <c r="K24" s="9"/>
      <c r="L24" s="9"/>
    </row>
    <row r="25" spans="2:12" x14ac:dyDescent="0.25">
      <c r="B25" s="170"/>
      <c r="C25" s="165"/>
      <c r="D25" s="166" t="s">
        <v>61</v>
      </c>
      <c r="E25" s="94">
        <v>0</v>
      </c>
      <c r="F25" s="94">
        <v>0</v>
      </c>
      <c r="G25" s="94">
        <f t="shared" si="2"/>
        <v>0</v>
      </c>
      <c r="H25" s="105">
        <v>0</v>
      </c>
      <c r="I25" s="105">
        <v>0</v>
      </c>
      <c r="J25" s="98">
        <f t="shared" si="4"/>
        <v>0</v>
      </c>
      <c r="K25" s="9"/>
      <c r="L25" s="9"/>
    </row>
    <row r="26" spans="2:12" x14ac:dyDescent="0.25">
      <c r="B26" s="170"/>
      <c r="C26" s="165"/>
      <c r="D26" s="166" t="s">
        <v>60</v>
      </c>
      <c r="E26" s="94">
        <v>0</v>
      </c>
      <c r="F26" s="94">
        <v>0</v>
      </c>
      <c r="G26" s="94">
        <f t="shared" si="2"/>
        <v>0</v>
      </c>
      <c r="H26" s="105">
        <f>+I26</f>
        <v>0</v>
      </c>
      <c r="I26" s="105">
        <v>0</v>
      </c>
      <c r="J26" s="98">
        <f t="shared" si="4"/>
        <v>0</v>
      </c>
      <c r="K26" s="9"/>
      <c r="L26" s="9"/>
    </row>
    <row r="27" spans="2:12" x14ac:dyDescent="0.25">
      <c r="B27" s="170"/>
      <c r="C27" s="165"/>
      <c r="D27" s="166" t="s">
        <v>59</v>
      </c>
      <c r="E27" s="26">
        <v>755534900</v>
      </c>
      <c r="F27" s="94">
        <v>0</v>
      </c>
      <c r="G27" s="26">
        <f t="shared" si="2"/>
        <v>755534900</v>
      </c>
      <c r="H27" s="90">
        <v>173045921</v>
      </c>
      <c r="I27" s="90">
        <v>173045921</v>
      </c>
      <c r="J27" s="123">
        <f t="shared" ref="J27:J33" si="5">+I27-E27</f>
        <v>-582488979</v>
      </c>
      <c r="K27" s="9"/>
      <c r="L27" s="9"/>
    </row>
    <row r="28" spans="2:12" x14ac:dyDescent="0.25">
      <c r="B28" s="170"/>
      <c r="C28" s="165"/>
      <c r="D28" s="166" t="s">
        <v>57</v>
      </c>
      <c r="E28" s="26">
        <v>1909146107</v>
      </c>
      <c r="F28" s="26">
        <v>120000000</v>
      </c>
      <c r="G28" s="26">
        <f t="shared" si="2"/>
        <v>2029146107</v>
      </c>
      <c r="H28" s="90">
        <v>1330569772</v>
      </c>
      <c r="I28" s="90">
        <v>1330569772</v>
      </c>
      <c r="J28" s="123">
        <f t="shared" si="5"/>
        <v>-578576335</v>
      </c>
      <c r="K28" s="9"/>
      <c r="L28" s="9"/>
    </row>
    <row r="29" spans="2:12" ht="22.5" customHeight="1" x14ac:dyDescent="0.25">
      <c r="B29" s="170"/>
      <c r="C29" s="165"/>
      <c r="D29" s="168" t="s">
        <v>56</v>
      </c>
      <c r="E29" s="94">
        <v>0</v>
      </c>
      <c r="F29" s="186">
        <v>67994932</v>
      </c>
      <c r="G29" s="128">
        <f t="shared" si="2"/>
        <v>67994932</v>
      </c>
      <c r="H29" s="90">
        <v>69317043</v>
      </c>
      <c r="I29" s="90">
        <v>69317043</v>
      </c>
      <c r="J29" s="16">
        <f t="shared" si="5"/>
        <v>69317043</v>
      </c>
      <c r="K29" s="9"/>
      <c r="L29" s="9"/>
    </row>
    <row r="30" spans="2:12" ht="18.75" customHeight="1" x14ac:dyDescent="0.25">
      <c r="B30" s="170"/>
      <c r="C30" s="226" t="s">
        <v>55</v>
      </c>
      <c r="D30" s="227"/>
      <c r="E30" s="24">
        <f>SUM(E31:E35)</f>
        <v>632792181</v>
      </c>
      <c r="F30" s="24">
        <f>SUM(F31:F35)</f>
        <v>114347628</v>
      </c>
      <c r="G30" s="24">
        <f>SUM(G31:G35)</f>
        <v>747139809</v>
      </c>
      <c r="H30" s="107">
        <f>SUM(H31:H35)</f>
        <v>156775126.19</v>
      </c>
      <c r="I30" s="107">
        <f>SUM(I31:I35)</f>
        <v>156775126.19</v>
      </c>
      <c r="J30" s="123">
        <f t="shared" si="5"/>
        <v>-476017054.81</v>
      </c>
      <c r="K30" s="9"/>
      <c r="L30" s="9"/>
    </row>
    <row r="31" spans="2:12" x14ac:dyDescent="0.25">
      <c r="B31" s="170"/>
      <c r="C31" s="165"/>
      <c r="D31" s="166" t="s">
        <v>54</v>
      </c>
      <c r="E31" s="99">
        <v>0</v>
      </c>
      <c r="F31" s="94">
        <v>0</v>
      </c>
      <c r="G31" s="101">
        <f t="shared" ref="G31:G36" si="6">SUM(E31:F31)</f>
        <v>0</v>
      </c>
      <c r="H31" s="105">
        <f>+I31</f>
        <v>0</v>
      </c>
      <c r="I31" s="105">
        <v>0</v>
      </c>
      <c r="J31" s="98">
        <f t="shared" si="5"/>
        <v>0</v>
      </c>
      <c r="K31" s="9"/>
      <c r="L31" s="9"/>
    </row>
    <row r="32" spans="2:12" x14ac:dyDescent="0.25">
      <c r="B32" s="170"/>
      <c r="C32" s="165"/>
      <c r="D32" s="166" t="s">
        <v>53</v>
      </c>
      <c r="E32" s="26">
        <v>78744522</v>
      </c>
      <c r="F32" s="26">
        <v>55662</v>
      </c>
      <c r="G32" s="26">
        <f t="shared" si="6"/>
        <v>78800184</v>
      </c>
      <c r="H32" s="90">
        <v>19700046</v>
      </c>
      <c r="I32" s="90">
        <v>19700046</v>
      </c>
      <c r="J32" s="123">
        <f t="shared" si="5"/>
        <v>-59044476</v>
      </c>
      <c r="K32" s="9"/>
      <c r="L32" s="9"/>
    </row>
    <row r="33" spans="2:12" x14ac:dyDescent="0.25">
      <c r="B33" s="170"/>
      <c r="C33" s="165"/>
      <c r="D33" s="166" t="s">
        <v>51</v>
      </c>
      <c r="E33" s="26">
        <v>155137005</v>
      </c>
      <c r="F33" s="124">
        <v>29999999</v>
      </c>
      <c r="G33" s="26">
        <f t="shared" si="6"/>
        <v>185137004</v>
      </c>
      <c r="H33" s="90">
        <v>66457459.189999998</v>
      </c>
      <c r="I33" s="90">
        <v>66457459.189999998</v>
      </c>
      <c r="J33" s="123">
        <f t="shared" si="5"/>
        <v>-88679545.810000002</v>
      </c>
      <c r="K33" s="9"/>
      <c r="L33" s="9"/>
    </row>
    <row r="34" spans="2:12" x14ac:dyDescent="0.25">
      <c r="B34" s="170"/>
      <c r="C34" s="165"/>
      <c r="D34" s="166" t="s">
        <v>49</v>
      </c>
      <c r="E34" s="26">
        <v>35593204</v>
      </c>
      <c r="F34" s="124">
        <v>-1</v>
      </c>
      <c r="G34" s="26">
        <f t="shared" si="6"/>
        <v>35593203</v>
      </c>
      <c r="H34" s="90">
        <v>11596542</v>
      </c>
      <c r="I34" s="90">
        <v>11596542</v>
      </c>
      <c r="J34" s="123">
        <f t="shared" si="4"/>
        <v>-23996662</v>
      </c>
      <c r="K34" s="9"/>
      <c r="L34" s="9"/>
    </row>
    <row r="35" spans="2:12" x14ac:dyDescent="0.25">
      <c r="B35" s="170"/>
      <c r="C35" s="165"/>
      <c r="D35" s="169" t="s">
        <v>48</v>
      </c>
      <c r="E35" s="26">
        <v>363317450</v>
      </c>
      <c r="F35" s="124">
        <v>84291968</v>
      </c>
      <c r="G35" s="26">
        <f t="shared" si="6"/>
        <v>447609418</v>
      </c>
      <c r="H35" s="90">
        <v>59021079</v>
      </c>
      <c r="I35" s="90">
        <v>59021079</v>
      </c>
      <c r="J35" s="123">
        <f>+I35-E35</f>
        <v>-304296371</v>
      </c>
      <c r="K35" s="9"/>
      <c r="L35" s="9"/>
    </row>
    <row r="36" spans="2:12" x14ac:dyDescent="0.25">
      <c r="B36" s="170"/>
      <c r="C36" s="220" t="s">
        <v>46</v>
      </c>
      <c r="D36" s="221"/>
      <c r="E36" s="99">
        <v>0</v>
      </c>
      <c r="F36" s="99">
        <v>0</v>
      </c>
      <c r="G36" s="99">
        <f t="shared" si="6"/>
        <v>0</v>
      </c>
      <c r="H36" s="110">
        <v>0</v>
      </c>
      <c r="I36" s="108">
        <v>0</v>
      </c>
      <c r="J36" s="100">
        <f t="shared" si="4"/>
        <v>0</v>
      </c>
      <c r="K36" s="9"/>
      <c r="L36" s="9"/>
    </row>
    <row r="37" spans="2:12" x14ac:dyDescent="0.25">
      <c r="B37" s="170"/>
      <c r="C37" s="220" t="s">
        <v>45</v>
      </c>
      <c r="D37" s="221"/>
      <c r="E37" s="102">
        <f>+E38</f>
        <v>0</v>
      </c>
      <c r="F37" s="102">
        <f>+F38</f>
        <v>0</v>
      </c>
      <c r="G37" s="102">
        <f>+G38</f>
        <v>0</v>
      </c>
      <c r="H37" s="109">
        <f>+H38</f>
        <v>0</v>
      </c>
      <c r="I37" s="109">
        <v>0</v>
      </c>
      <c r="J37" s="97">
        <f t="shared" si="4"/>
        <v>0</v>
      </c>
      <c r="K37" s="9"/>
      <c r="L37" s="9"/>
    </row>
    <row r="38" spans="2:12" x14ac:dyDescent="0.25">
      <c r="B38" s="170"/>
      <c r="C38" s="165"/>
      <c r="D38" s="166" t="s">
        <v>44</v>
      </c>
      <c r="E38" s="99">
        <v>0</v>
      </c>
      <c r="F38" s="99">
        <v>0</v>
      </c>
      <c r="G38" s="99">
        <v>0</v>
      </c>
      <c r="H38" s="99">
        <v>0</v>
      </c>
      <c r="I38" s="99">
        <v>0</v>
      </c>
      <c r="J38" s="97">
        <f t="shared" si="4"/>
        <v>0</v>
      </c>
      <c r="K38" s="9"/>
      <c r="L38" s="9"/>
    </row>
    <row r="39" spans="2:12" x14ac:dyDescent="0.25">
      <c r="B39" s="170"/>
      <c r="C39" s="225" t="s">
        <v>43</v>
      </c>
      <c r="D39" s="221"/>
      <c r="E39" s="102">
        <f>SUM(E40:E41)</f>
        <v>0</v>
      </c>
      <c r="F39" s="102">
        <f>SUM(F40:F41)</f>
        <v>0</v>
      </c>
      <c r="G39" s="102">
        <f>SUM(G40:G41)</f>
        <v>0</v>
      </c>
      <c r="H39" s="109">
        <f>SUM(H40:H41)</f>
        <v>0</v>
      </c>
      <c r="I39" s="109">
        <v>0</v>
      </c>
      <c r="J39" s="97">
        <f t="shared" si="4"/>
        <v>0</v>
      </c>
      <c r="K39" s="9"/>
      <c r="L39" s="9"/>
    </row>
    <row r="40" spans="2:12" x14ac:dyDescent="0.25">
      <c r="B40" s="170"/>
      <c r="C40" s="165"/>
      <c r="D40" s="166" t="s">
        <v>42</v>
      </c>
      <c r="E40" s="99">
        <v>0</v>
      </c>
      <c r="F40" s="99">
        <v>0</v>
      </c>
      <c r="G40" s="99">
        <v>0</v>
      </c>
      <c r="H40" s="110">
        <v>0</v>
      </c>
      <c r="I40" s="99">
        <v>0</v>
      </c>
      <c r="J40" s="102">
        <v>0</v>
      </c>
      <c r="K40" s="9"/>
      <c r="L40" s="9"/>
    </row>
    <row r="41" spans="2:12" x14ac:dyDescent="0.25">
      <c r="B41" s="170"/>
      <c r="C41" s="165"/>
      <c r="D41" s="166" t="s">
        <v>41</v>
      </c>
      <c r="E41" s="99">
        <v>0</v>
      </c>
      <c r="F41" s="99">
        <v>0</v>
      </c>
      <c r="G41" s="99">
        <v>0</v>
      </c>
      <c r="H41" s="110">
        <v>0</v>
      </c>
      <c r="I41" s="99">
        <v>0</v>
      </c>
      <c r="J41" s="102">
        <v>0</v>
      </c>
      <c r="K41" s="9"/>
      <c r="L41" s="9"/>
    </row>
    <row r="42" spans="2:12" ht="6" customHeight="1" x14ac:dyDescent="0.25">
      <c r="B42" s="170"/>
      <c r="C42" s="165"/>
      <c r="D42" s="166"/>
      <c r="E42" s="19"/>
      <c r="F42" s="19"/>
      <c r="G42" s="19"/>
      <c r="H42" s="19"/>
      <c r="I42" s="111"/>
      <c r="J42" s="50"/>
      <c r="K42" s="9"/>
      <c r="L42" s="9"/>
    </row>
    <row r="43" spans="2:12" x14ac:dyDescent="0.25">
      <c r="B43" s="231" t="s">
        <v>40</v>
      </c>
      <c r="C43" s="220"/>
      <c r="D43" s="221"/>
      <c r="E43" s="92">
        <f t="shared" ref="E43" si="7">+E10+E11+E12+E13+E14+E15+E16+E17+E30+E36+E37+E39</f>
        <v>29419391733</v>
      </c>
      <c r="F43" s="92">
        <f>+F10+F11+F12+F13+F14+F15+F16+F17+F30+F36+F37+F39</f>
        <v>2660219751</v>
      </c>
      <c r="G43" s="92">
        <f>+G10+G11+G12+G13+G14+G15+G16+G17+G30+G36+G37+G39</f>
        <v>32079611484</v>
      </c>
      <c r="H43" s="92">
        <f>+H10+H11+H12+H13+H14+H15+H16+H17+H30+H36+H37+H39</f>
        <v>9508876345.1900005</v>
      </c>
      <c r="I43" s="92">
        <v>9508876345.1900005</v>
      </c>
      <c r="J43" s="123">
        <f>+J10+J11+J12+J13+J14+J15+J16+J17+J30+J36+J37+J39</f>
        <v>-19910515387.810001</v>
      </c>
      <c r="K43" s="9"/>
      <c r="L43" s="9"/>
    </row>
    <row r="44" spans="2:12" x14ac:dyDescent="0.25">
      <c r="B44" s="231" t="s">
        <v>39</v>
      </c>
      <c r="C44" s="220"/>
      <c r="D44" s="221"/>
      <c r="E44" s="125"/>
      <c r="F44" s="47"/>
      <c r="G44" s="47"/>
      <c r="H44" s="47"/>
      <c r="I44" s="112"/>
      <c r="J44" s="59"/>
      <c r="K44" s="9"/>
      <c r="L44" s="9"/>
    </row>
    <row r="45" spans="2:12" ht="6" customHeight="1" x14ac:dyDescent="0.25">
      <c r="B45" s="243"/>
      <c r="C45" s="244"/>
      <c r="D45" s="193"/>
      <c r="E45" s="125"/>
      <c r="F45" s="47"/>
      <c r="G45" s="47"/>
      <c r="H45" s="47"/>
      <c r="I45" s="112"/>
      <c r="J45" s="59"/>
      <c r="K45" s="9"/>
      <c r="L45" s="9"/>
    </row>
    <row r="46" spans="2:12" x14ac:dyDescent="0.25">
      <c r="B46" s="231" t="s">
        <v>38</v>
      </c>
      <c r="C46" s="220"/>
      <c r="D46" s="221"/>
      <c r="E46" s="44"/>
      <c r="F46" s="44"/>
      <c r="G46" s="44"/>
      <c r="H46" s="44"/>
      <c r="I46" s="44"/>
      <c r="J46" s="43"/>
      <c r="K46" s="9"/>
      <c r="L46" s="9"/>
    </row>
    <row r="47" spans="2:12" ht="5.25" customHeight="1" x14ac:dyDescent="0.25">
      <c r="B47" s="170"/>
      <c r="C47" s="165"/>
      <c r="D47" s="166"/>
      <c r="E47" s="41"/>
      <c r="F47" s="41"/>
      <c r="G47" s="41"/>
      <c r="H47" s="41"/>
      <c r="I47" s="113"/>
      <c r="J47" s="41"/>
      <c r="K47" s="9"/>
      <c r="L47" s="9"/>
    </row>
    <row r="48" spans="2:12" x14ac:dyDescent="0.25">
      <c r="B48" s="231" t="s">
        <v>37</v>
      </c>
      <c r="C48" s="220"/>
      <c r="D48" s="221"/>
      <c r="E48" s="19"/>
      <c r="F48" s="19"/>
      <c r="G48" s="19"/>
      <c r="H48" s="19"/>
      <c r="I48" s="114"/>
      <c r="J48" s="19"/>
      <c r="K48" s="9"/>
      <c r="L48" s="9"/>
    </row>
    <row r="49" spans="2:12" x14ac:dyDescent="0.25">
      <c r="B49" s="170"/>
      <c r="C49" s="192" t="s">
        <v>36</v>
      </c>
      <c r="D49" s="193"/>
      <c r="E49" s="16">
        <f>SUM(E50:E57)</f>
        <v>32958540713</v>
      </c>
      <c r="F49" s="123">
        <f>SUM(F50:F57)</f>
        <v>189890966</v>
      </c>
      <c r="G49" s="16">
        <f>SUM(G50:G57)</f>
        <v>33148431679</v>
      </c>
      <c r="H49" s="24">
        <f>SUM(H50:H57)</f>
        <v>8293677526.54</v>
      </c>
      <c r="I49" s="24">
        <f>SUM(I50:I57)</f>
        <v>8293677526.54</v>
      </c>
      <c r="J49" s="123">
        <f t="shared" ref="J49:J60" si="8">+I49-E49</f>
        <v>-24664863186.459999</v>
      </c>
      <c r="K49" s="9"/>
      <c r="L49" s="9"/>
    </row>
    <row r="50" spans="2:12" x14ac:dyDescent="0.25">
      <c r="B50" s="170"/>
      <c r="C50" s="165"/>
      <c r="D50" s="166" t="s">
        <v>35</v>
      </c>
      <c r="E50" s="26">
        <v>19198055175</v>
      </c>
      <c r="F50" s="94">
        <v>0</v>
      </c>
      <c r="G50" s="26">
        <f t="shared" ref="G50:G57" si="9">SUM(E50:F50)</f>
        <v>19198055175</v>
      </c>
      <c r="H50" s="26">
        <v>4690747686</v>
      </c>
      <c r="I50" s="90">
        <v>4690747686</v>
      </c>
      <c r="J50" s="123">
        <f t="shared" si="8"/>
        <v>-14507307489</v>
      </c>
      <c r="K50" s="9"/>
      <c r="L50" s="9"/>
    </row>
    <row r="51" spans="2:12" x14ac:dyDescent="0.25">
      <c r="B51" s="170"/>
      <c r="C51" s="165"/>
      <c r="D51" s="166" t="s">
        <v>33</v>
      </c>
      <c r="E51" s="26">
        <v>3945966670</v>
      </c>
      <c r="F51" s="94">
        <v>0</v>
      </c>
      <c r="G51" s="26">
        <f t="shared" si="9"/>
        <v>3945966670</v>
      </c>
      <c r="H51" s="26">
        <v>931653874.53999996</v>
      </c>
      <c r="I51" s="90">
        <v>931653874.53999996</v>
      </c>
      <c r="J51" s="123">
        <f t="shared" si="8"/>
        <v>-3014312795.46</v>
      </c>
      <c r="K51" s="9"/>
      <c r="L51" s="9"/>
    </row>
    <row r="52" spans="2:12" x14ac:dyDescent="0.25">
      <c r="B52" s="170"/>
      <c r="C52" s="165"/>
      <c r="D52" s="166" t="s">
        <v>31</v>
      </c>
      <c r="E52" s="26">
        <v>3158802656</v>
      </c>
      <c r="F52" s="94">
        <v>0</v>
      </c>
      <c r="G52" s="26">
        <f t="shared" si="9"/>
        <v>3158802656</v>
      </c>
      <c r="H52" s="89">
        <v>947640795</v>
      </c>
      <c r="I52" s="115">
        <v>947640795</v>
      </c>
      <c r="J52" s="123">
        <f t="shared" si="8"/>
        <v>-2211161861</v>
      </c>
      <c r="K52" s="9"/>
      <c r="L52" s="9"/>
    </row>
    <row r="53" spans="2:12" ht="39" customHeight="1" x14ac:dyDescent="0.25">
      <c r="B53" s="170"/>
      <c r="C53" s="165"/>
      <c r="D53" s="168" t="s">
        <v>29</v>
      </c>
      <c r="E53" s="26">
        <v>3157595051</v>
      </c>
      <c r="F53" s="124">
        <v>-7101404</v>
      </c>
      <c r="G53" s="26">
        <f t="shared" si="9"/>
        <v>3150493647</v>
      </c>
      <c r="H53" s="89">
        <v>787623414</v>
      </c>
      <c r="I53" s="90">
        <v>787623414</v>
      </c>
      <c r="J53" s="123">
        <f t="shared" si="8"/>
        <v>-2369971637</v>
      </c>
      <c r="K53" s="9"/>
      <c r="L53" s="9"/>
    </row>
    <row r="54" spans="2:12" x14ac:dyDescent="0.25">
      <c r="B54" s="170"/>
      <c r="C54" s="165"/>
      <c r="D54" s="166" t="s">
        <v>27</v>
      </c>
      <c r="E54" s="26">
        <v>1140957214</v>
      </c>
      <c r="F54" s="124">
        <v>205584224</v>
      </c>
      <c r="G54" s="26">
        <f t="shared" si="9"/>
        <v>1346541438</v>
      </c>
      <c r="H54" s="26">
        <v>336635358</v>
      </c>
      <c r="I54" s="90">
        <v>336635358</v>
      </c>
      <c r="J54" s="123">
        <f t="shared" si="8"/>
        <v>-804321856</v>
      </c>
      <c r="K54" s="9"/>
      <c r="L54" s="9"/>
    </row>
    <row r="55" spans="2:12" x14ac:dyDescent="0.25">
      <c r="B55" s="170"/>
      <c r="C55" s="165"/>
      <c r="D55" s="169" t="s">
        <v>25</v>
      </c>
      <c r="E55" s="26">
        <v>205144476</v>
      </c>
      <c r="F55" s="94">
        <v>0</v>
      </c>
      <c r="G55" s="26">
        <f t="shared" si="9"/>
        <v>205144476</v>
      </c>
      <c r="H55" s="26">
        <v>52294863</v>
      </c>
      <c r="I55" s="90">
        <v>52294863</v>
      </c>
      <c r="J55" s="123">
        <f t="shared" si="8"/>
        <v>-152849613</v>
      </c>
      <c r="K55" s="9"/>
      <c r="L55" s="9"/>
    </row>
    <row r="56" spans="2:12" ht="31.5" customHeight="1" x14ac:dyDescent="0.25">
      <c r="B56" s="170"/>
      <c r="C56" s="165"/>
      <c r="D56" s="168" t="s">
        <v>23</v>
      </c>
      <c r="E56" s="26">
        <v>209871974</v>
      </c>
      <c r="F56" s="124">
        <v>14620632</v>
      </c>
      <c r="G56" s="26">
        <f t="shared" si="9"/>
        <v>224492606</v>
      </c>
      <c r="H56" s="26">
        <v>67347783</v>
      </c>
      <c r="I56" s="90">
        <v>67347783</v>
      </c>
      <c r="J56" s="123">
        <f t="shared" si="8"/>
        <v>-142524191</v>
      </c>
      <c r="K56" s="9"/>
      <c r="L56" s="9"/>
    </row>
    <row r="57" spans="2:12" x14ac:dyDescent="0.25">
      <c r="B57" s="170"/>
      <c r="C57" s="165"/>
      <c r="D57" s="34" t="s">
        <v>21</v>
      </c>
      <c r="E57" s="26">
        <v>1942147497</v>
      </c>
      <c r="F57" s="124">
        <v>-23212486</v>
      </c>
      <c r="G57" s="26">
        <f t="shared" si="9"/>
        <v>1918935011</v>
      </c>
      <c r="H57" s="26">
        <v>479733753</v>
      </c>
      <c r="I57" s="90">
        <v>479733753</v>
      </c>
      <c r="J57" s="123">
        <f t="shared" si="8"/>
        <v>-1462413744</v>
      </c>
      <c r="K57" s="9"/>
      <c r="L57" s="9"/>
    </row>
    <row r="58" spans="2:12" x14ac:dyDescent="0.25">
      <c r="B58" s="170"/>
      <c r="C58" s="192" t="s">
        <v>19</v>
      </c>
      <c r="D58" s="193"/>
      <c r="E58" s="24">
        <f>+E59+E60+E61+E62</f>
        <v>6283615255</v>
      </c>
      <c r="F58" s="123">
        <f>SUM(F59:F62)</f>
        <v>700071360</v>
      </c>
      <c r="G58" s="24">
        <f>SUM(G59:G62)</f>
        <v>6983686615</v>
      </c>
      <c r="H58" s="24">
        <f>+H59+H60</f>
        <v>2319455643</v>
      </c>
      <c r="I58" s="107">
        <v>2319455643</v>
      </c>
      <c r="J58" s="123">
        <f t="shared" si="8"/>
        <v>-3964159612</v>
      </c>
      <c r="K58" s="9"/>
      <c r="L58" s="9"/>
    </row>
    <row r="59" spans="2:12" x14ac:dyDescent="0.25">
      <c r="B59" s="170"/>
      <c r="C59" s="165"/>
      <c r="D59" s="166" t="s">
        <v>18</v>
      </c>
      <c r="E59" s="26">
        <v>2869530059</v>
      </c>
      <c r="F59" s="94">
        <v>0</v>
      </c>
      <c r="G59" s="26">
        <f>SUM(E59:F59)</f>
        <v>2869530059</v>
      </c>
      <c r="H59" s="26">
        <v>739419932</v>
      </c>
      <c r="I59" s="90">
        <v>739419932</v>
      </c>
      <c r="J59" s="123">
        <f t="shared" si="8"/>
        <v>-2130110127</v>
      </c>
      <c r="K59" s="9"/>
      <c r="L59" s="9"/>
    </row>
    <row r="60" spans="2:12" x14ac:dyDescent="0.25">
      <c r="B60" s="170"/>
      <c r="C60" s="165"/>
      <c r="D60" s="166" t="s">
        <v>16</v>
      </c>
      <c r="E60" s="26">
        <v>3414085196</v>
      </c>
      <c r="F60" s="124">
        <v>700071360</v>
      </c>
      <c r="G60" s="26">
        <f>SUM(E60:F60)</f>
        <v>4114156556</v>
      </c>
      <c r="H60" s="26">
        <v>1580035711</v>
      </c>
      <c r="I60" s="90">
        <v>1580035711</v>
      </c>
      <c r="J60" s="123">
        <f t="shared" si="8"/>
        <v>-1834049485</v>
      </c>
      <c r="K60" s="9"/>
      <c r="L60" s="9"/>
    </row>
    <row r="61" spans="2:12" x14ac:dyDescent="0.25">
      <c r="B61" s="170"/>
      <c r="C61" s="165"/>
      <c r="D61" s="166" t="s">
        <v>15</v>
      </c>
      <c r="E61" s="94">
        <v>0</v>
      </c>
      <c r="F61" s="116">
        <v>0</v>
      </c>
      <c r="G61" s="96">
        <f>SUM(E61:F61)</f>
        <v>0</v>
      </c>
      <c r="H61" s="94">
        <v>0</v>
      </c>
      <c r="I61" s="105">
        <v>0</v>
      </c>
      <c r="J61" s="98">
        <f t="shared" ref="J61:J62" si="10">+I61-E61</f>
        <v>0</v>
      </c>
      <c r="K61" s="9"/>
      <c r="L61" s="9"/>
    </row>
    <row r="62" spans="2:12" x14ac:dyDescent="0.25">
      <c r="B62" s="170"/>
      <c r="C62" s="165"/>
      <c r="D62" s="166" t="s">
        <v>14</v>
      </c>
      <c r="E62" s="96">
        <v>0</v>
      </c>
      <c r="F62" s="116">
        <v>0</v>
      </c>
      <c r="G62" s="96">
        <f>SUM(E62:F62)</f>
        <v>0</v>
      </c>
      <c r="H62" s="94">
        <v>0</v>
      </c>
      <c r="I62" s="116">
        <v>0</v>
      </c>
      <c r="J62" s="98">
        <f t="shared" si="10"/>
        <v>0</v>
      </c>
      <c r="K62" s="9"/>
      <c r="L62" s="9"/>
    </row>
    <row r="63" spans="2:12" x14ac:dyDescent="0.25">
      <c r="B63" s="170"/>
      <c r="C63" s="192" t="s">
        <v>13</v>
      </c>
      <c r="D63" s="193"/>
      <c r="E63" s="96">
        <f>SUM(C63:D63)</f>
        <v>0</v>
      </c>
      <c r="F63" s="116">
        <v>0</v>
      </c>
      <c r="G63" s="116">
        <v>0</v>
      </c>
      <c r="H63" s="96">
        <v>0</v>
      </c>
      <c r="I63" s="116">
        <v>0</v>
      </c>
      <c r="J63" s="116">
        <v>0</v>
      </c>
      <c r="K63" s="9"/>
      <c r="L63" s="9"/>
    </row>
    <row r="64" spans="2:12" ht="28.5" customHeight="1" x14ac:dyDescent="0.25">
      <c r="B64" s="170"/>
      <c r="C64" s="165"/>
      <c r="D64" s="168" t="s">
        <v>12</v>
      </c>
      <c r="E64" s="96">
        <v>0</v>
      </c>
      <c r="F64" s="116">
        <v>0</v>
      </c>
      <c r="G64" s="96">
        <v>0</v>
      </c>
      <c r="H64" s="96">
        <v>0</v>
      </c>
      <c r="I64" s="96">
        <v>0</v>
      </c>
      <c r="J64" s="98">
        <v>0</v>
      </c>
      <c r="K64" s="9"/>
      <c r="L64" s="9"/>
    </row>
    <row r="65" spans="1:12" x14ac:dyDescent="0.25">
      <c r="B65" s="170"/>
      <c r="C65" s="165"/>
      <c r="D65" s="166" t="s">
        <v>11</v>
      </c>
      <c r="E65" s="96">
        <v>0</v>
      </c>
      <c r="F65" s="116">
        <v>0</v>
      </c>
      <c r="G65" s="116">
        <v>0</v>
      </c>
      <c r="H65" s="96">
        <v>0</v>
      </c>
      <c r="I65" s="116">
        <v>0</v>
      </c>
      <c r="J65" s="98">
        <v>0</v>
      </c>
      <c r="K65" s="9"/>
      <c r="L65" s="9"/>
    </row>
    <row r="66" spans="1:12" x14ac:dyDescent="0.25">
      <c r="B66" s="170"/>
      <c r="C66" s="192" t="s">
        <v>10</v>
      </c>
      <c r="D66" s="193"/>
      <c r="E66" s="96">
        <v>0</v>
      </c>
      <c r="F66" s="96">
        <v>0</v>
      </c>
      <c r="G66" s="96">
        <f>SUM(E66:F66)</f>
        <v>0</v>
      </c>
      <c r="H66" s="96">
        <v>0</v>
      </c>
      <c r="I66" s="105">
        <v>0</v>
      </c>
      <c r="J66" s="117">
        <f>+I66-E66</f>
        <v>0</v>
      </c>
      <c r="K66" s="9"/>
      <c r="L66" s="9"/>
    </row>
    <row r="67" spans="1:12" x14ac:dyDescent="0.25">
      <c r="B67" s="170"/>
      <c r="C67" s="192" t="s">
        <v>9</v>
      </c>
      <c r="D67" s="193"/>
      <c r="E67" s="96">
        <v>0</v>
      </c>
      <c r="F67" s="96">
        <v>0</v>
      </c>
      <c r="G67" s="96">
        <f>SUM(E67:F67)</f>
        <v>0</v>
      </c>
      <c r="H67" s="96">
        <v>0</v>
      </c>
      <c r="I67" s="105">
        <v>0</v>
      </c>
      <c r="J67" s="117">
        <f>+I67-E67</f>
        <v>0</v>
      </c>
      <c r="K67" s="9"/>
      <c r="L67" s="9"/>
    </row>
    <row r="68" spans="1:12" ht="6.75" customHeight="1" x14ac:dyDescent="0.25">
      <c r="B68" s="170"/>
      <c r="C68" s="192"/>
      <c r="D68" s="193"/>
      <c r="E68" s="27"/>
      <c r="F68" s="27"/>
      <c r="G68" s="27"/>
      <c r="H68" s="27"/>
      <c r="I68" s="27"/>
      <c r="J68" s="27"/>
      <c r="K68" s="9"/>
      <c r="L68" s="9"/>
    </row>
    <row r="69" spans="1:12" x14ac:dyDescent="0.25">
      <c r="A69" s="30"/>
      <c r="B69" s="231" t="s">
        <v>8</v>
      </c>
      <c r="C69" s="220"/>
      <c r="D69" s="221"/>
      <c r="E69" s="92">
        <f>+E49+E58+E63+E66+E67</f>
        <v>39242155968</v>
      </c>
      <c r="F69" s="123">
        <f>+F49+F58+F63+F66+F67</f>
        <v>889962326</v>
      </c>
      <c r="G69" s="126">
        <f>+G49+G58+G63+G66+G67</f>
        <v>40132118294</v>
      </c>
      <c r="H69" s="126">
        <f>+H49+H58+H63+H66+H67</f>
        <v>10613133169.540001</v>
      </c>
      <c r="I69" s="126">
        <v>10613133169.540001</v>
      </c>
      <c r="J69" s="123">
        <f>+J49+J58+J63+J66+J67</f>
        <v>-28629022798.459999</v>
      </c>
      <c r="K69" s="9"/>
      <c r="L69" s="9"/>
    </row>
    <row r="70" spans="1:12" ht="4.5" customHeight="1" x14ac:dyDescent="0.25">
      <c r="B70" s="170"/>
      <c r="C70" s="192"/>
      <c r="D70" s="193"/>
      <c r="E70" s="27"/>
      <c r="F70" s="27"/>
      <c r="G70" s="27"/>
      <c r="H70" s="27"/>
      <c r="I70" s="27"/>
      <c r="J70" s="27"/>
      <c r="K70" s="9"/>
      <c r="L70" s="9"/>
    </row>
    <row r="71" spans="1:12" x14ac:dyDescent="0.25">
      <c r="B71" s="231" t="s">
        <v>7</v>
      </c>
      <c r="C71" s="220"/>
      <c r="D71" s="221"/>
      <c r="E71" s="96">
        <v>0</v>
      </c>
      <c r="F71" s="96">
        <v>0</v>
      </c>
      <c r="G71" s="96">
        <v>0</v>
      </c>
      <c r="H71" s="96">
        <v>0</v>
      </c>
      <c r="I71" s="96">
        <v>0</v>
      </c>
      <c r="J71" s="98">
        <v>0</v>
      </c>
      <c r="K71" s="9"/>
      <c r="L71" s="9"/>
    </row>
    <row r="72" spans="1:12" x14ac:dyDescent="0.25">
      <c r="B72" s="170"/>
      <c r="C72" s="192" t="s">
        <v>6</v>
      </c>
      <c r="D72" s="193"/>
      <c r="E72" s="96">
        <v>0</v>
      </c>
      <c r="F72" s="96">
        <v>0</v>
      </c>
      <c r="G72" s="96">
        <v>0</v>
      </c>
      <c r="H72" s="96">
        <v>0</v>
      </c>
      <c r="I72" s="96">
        <v>0</v>
      </c>
      <c r="J72" s="98">
        <f>+I72-E72</f>
        <v>0</v>
      </c>
      <c r="K72" s="9"/>
      <c r="L72" s="9"/>
    </row>
    <row r="73" spans="1:12" ht="5.25" customHeight="1" x14ac:dyDescent="0.25">
      <c r="B73" s="170"/>
      <c r="C73" s="192"/>
      <c r="D73" s="193"/>
      <c r="E73" s="19"/>
      <c r="F73" s="19"/>
      <c r="G73" s="19"/>
      <c r="H73" s="19"/>
      <c r="I73" s="19"/>
      <c r="J73" s="50"/>
      <c r="K73" s="9"/>
      <c r="L73" s="9"/>
    </row>
    <row r="74" spans="1:12" x14ac:dyDescent="0.25">
      <c r="B74" s="231" t="s">
        <v>5</v>
      </c>
      <c r="C74" s="220"/>
      <c r="D74" s="221"/>
      <c r="E74" s="92">
        <f t="shared" ref="E74" si="11">+E43+E69+E72</f>
        <v>68661547701</v>
      </c>
      <c r="F74" s="123">
        <f>+F43+F69+F72</f>
        <v>3550182077</v>
      </c>
      <c r="G74" s="24">
        <f>+G43+G69+G72</f>
        <v>72211729778</v>
      </c>
      <c r="H74" s="24">
        <f>+H43+H69+H72</f>
        <v>20122009514.730003</v>
      </c>
      <c r="I74" s="24">
        <f>+I43+I69+I72</f>
        <v>20122009514.730003</v>
      </c>
      <c r="J74" s="123">
        <f>+J43+J69+J72</f>
        <v>-48539538186.270004</v>
      </c>
      <c r="K74" s="9"/>
      <c r="L74" s="9"/>
    </row>
    <row r="75" spans="1:12" ht="3.75" customHeight="1" x14ac:dyDescent="0.25">
      <c r="B75" s="170"/>
      <c r="C75" s="192"/>
      <c r="D75" s="193"/>
      <c r="E75" s="19"/>
      <c r="F75" s="19"/>
      <c r="G75" s="19"/>
      <c r="H75" s="19"/>
      <c r="I75" s="19"/>
      <c r="J75" s="50"/>
      <c r="K75" s="9"/>
      <c r="L75" s="9"/>
    </row>
    <row r="76" spans="1:12" ht="13.5" customHeight="1" x14ac:dyDescent="0.25">
      <c r="B76" s="170"/>
      <c r="C76" s="225" t="s">
        <v>4</v>
      </c>
      <c r="D76" s="221"/>
      <c r="E76" s="19"/>
      <c r="F76" s="18"/>
      <c r="G76" s="19"/>
      <c r="H76" s="19"/>
      <c r="I76" s="19"/>
      <c r="J76" s="50"/>
      <c r="K76" s="9"/>
    </row>
    <row r="77" spans="1:12" ht="25.5" customHeight="1" x14ac:dyDescent="0.25">
      <c r="B77" s="170"/>
      <c r="C77" s="236" t="s">
        <v>3</v>
      </c>
      <c r="D77" s="237"/>
      <c r="E77" s="96">
        <v>0</v>
      </c>
      <c r="F77" s="96">
        <v>0</v>
      </c>
      <c r="G77" s="96">
        <v>0</v>
      </c>
      <c r="H77" s="96">
        <v>0</v>
      </c>
      <c r="I77" s="96">
        <v>0</v>
      </c>
      <c r="J77" s="98">
        <f>+I77-E77</f>
        <v>0</v>
      </c>
      <c r="K77" s="9"/>
    </row>
    <row r="78" spans="1:12" ht="27" customHeight="1" x14ac:dyDescent="0.25">
      <c r="B78" s="170"/>
      <c r="C78" s="236" t="s">
        <v>2</v>
      </c>
      <c r="D78" s="237"/>
      <c r="E78" s="96">
        <v>0</v>
      </c>
      <c r="F78" s="96">
        <v>0</v>
      </c>
      <c r="G78" s="96">
        <v>0</v>
      </c>
      <c r="H78" s="96">
        <v>0</v>
      </c>
      <c r="I78" s="96">
        <v>0</v>
      </c>
      <c r="J78" s="98">
        <v>0</v>
      </c>
      <c r="K78" s="9"/>
    </row>
    <row r="79" spans="1:12" x14ac:dyDescent="0.25">
      <c r="B79" s="170"/>
      <c r="C79" s="225" t="s">
        <v>1</v>
      </c>
      <c r="D79" s="221"/>
      <c r="E79" s="98">
        <v>0</v>
      </c>
      <c r="F79" s="98">
        <f>SUM(F77:F78)</f>
        <v>0</v>
      </c>
      <c r="G79" s="98">
        <v>0</v>
      </c>
      <c r="H79" s="98">
        <v>0</v>
      </c>
      <c r="I79" s="98">
        <v>0</v>
      </c>
      <c r="J79" s="98">
        <v>0</v>
      </c>
      <c r="K79" s="9"/>
    </row>
    <row r="80" spans="1:12" ht="6.75" customHeight="1" thickBot="1" x14ac:dyDescent="0.3">
      <c r="B80" s="127"/>
      <c r="C80" s="245"/>
      <c r="D80" s="246"/>
      <c r="E80" s="190"/>
      <c r="F80" s="190"/>
      <c r="G80" s="190"/>
      <c r="H80" s="191"/>
      <c r="I80" s="191"/>
      <c r="J80" s="190"/>
      <c r="K80" s="9"/>
    </row>
    <row r="81" spans="4:10" ht="5.25" customHeight="1" x14ac:dyDescent="0.25">
      <c r="G81" s="2"/>
      <c r="I81" s="4"/>
    </row>
    <row r="82" spans="4:10" x14ac:dyDescent="0.25">
      <c r="D82" s="2"/>
      <c r="E82" s="91"/>
      <c r="F82" s="4"/>
      <c r="G82" s="11"/>
      <c r="H82" s="3"/>
      <c r="I82" s="4"/>
      <c r="J82" s="5"/>
    </row>
    <row r="83" spans="4:10" x14ac:dyDescent="0.25">
      <c r="E83" s="10"/>
      <c r="F83" s="4"/>
      <c r="G83" s="9"/>
      <c r="H83" s="5"/>
      <c r="I83" s="4"/>
      <c r="J83" s="2"/>
    </row>
    <row r="84" spans="4:10" x14ac:dyDescent="0.25">
      <c r="E84" s="9"/>
      <c r="F84" s="4"/>
      <c r="H84" s="5"/>
      <c r="I84" s="8"/>
      <c r="J84" s="1"/>
    </row>
    <row r="85" spans="4:10" x14ac:dyDescent="0.25">
      <c r="F85" s="7"/>
      <c r="H85" s="2"/>
      <c r="I85" s="6"/>
    </row>
    <row r="86" spans="4:10" x14ac:dyDescent="0.25">
      <c r="F86" s="2"/>
      <c r="H86" s="5"/>
      <c r="I86" s="4"/>
    </row>
    <row r="87" spans="4:10" x14ac:dyDescent="0.25">
      <c r="E87" s="189"/>
      <c r="F87" s="62"/>
      <c r="H87" s="56"/>
      <c r="I87" s="4"/>
    </row>
    <row r="88" spans="4:10" x14ac:dyDescent="0.25">
      <c r="D88" s="32"/>
      <c r="F88" s="2"/>
    </row>
    <row r="89" spans="4:10" x14ac:dyDescent="0.25">
      <c r="D89" s="32"/>
      <c r="H89" s="3"/>
      <c r="I89" s="2"/>
    </row>
    <row r="90" spans="4:10" x14ac:dyDescent="0.25">
      <c r="D90" s="32"/>
      <c r="E90" s="2"/>
      <c r="H90" s="1"/>
      <c r="I90" s="1"/>
    </row>
    <row r="91" spans="4:10" x14ac:dyDescent="0.25">
      <c r="D91" s="32"/>
    </row>
    <row r="92" spans="4:10" x14ac:dyDescent="0.25">
      <c r="D92" s="32"/>
      <c r="E92" s="2"/>
    </row>
    <row r="93" spans="4:10" x14ac:dyDescent="0.25">
      <c r="E93" s="2"/>
      <c r="I93" s="129"/>
    </row>
  </sheetData>
  <mergeCells count="52">
    <mergeCell ref="C80:D80"/>
    <mergeCell ref="B69:D69"/>
    <mergeCell ref="C70:D70"/>
    <mergeCell ref="B71:D71"/>
    <mergeCell ref="C72:D72"/>
    <mergeCell ref="C73:D73"/>
    <mergeCell ref="B74:D74"/>
    <mergeCell ref="C75:D75"/>
    <mergeCell ref="C76:D76"/>
    <mergeCell ref="C77:D77"/>
    <mergeCell ref="C78:D78"/>
    <mergeCell ref="C79:D79"/>
    <mergeCell ref="C68:D68"/>
    <mergeCell ref="C39:D39"/>
    <mergeCell ref="B43:D43"/>
    <mergeCell ref="B44:D44"/>
    <mergeCell ref="B45:D45"/>
    <mergeCell ref="B46:D46"/>
    <mergeCell ref="B48:D48"/>
    <mergeCell ref="C49:D49"/>
    <mergeCell ref="C58:D58"/>
    <mergeCell ref="C63:D63"/>
    <mergeCell ref="C66:D66"/>
    <mergeCell ref="C67:D67"/>
    <mergeCell ref="B17:B18"/>
    <mergeCell ref="C17:D17"/>
    <mergeCell ref="C18:D18"/>
    <mergeCell ref="C30:D30"/>
    <mergeCell ref="C36:D36"/>
    <mergeCell ref="C37:D37"/>
    <mergeCell ref="C11:D11"/>
    <mergeCell ref="C12:D12"/>
    <mergeCell ref="C13:D13"/>
    <mergeCell ref="C14:D14"/>
    <mergeCell ref="C15:D15"/>
    <mergeCell ref="C16:D16"/>
    <mergeCell ref="C10:D10"/>
    <mergeCell ref="B2:J2"/>
    <mergeCell ref="B3:J3"/>
    <mergeCell ref="B4:J4"/>
    <mergeCell ref="B5:J5"/>
    <mergeCell ref="B6:D6"/>
    <mergeCell ref="E6:I6"/>
    <mergeCell ref="J6:J8"/>
    <mergeCell ref="B7:D7"/>
    <mergeCell ref="E7:E8"/>
    <mergeCell ref="F7:F8"/>
    <mergeCell ref="G7:G8"/>
    <mergeCell ref="H7:H8"/>
    <mergeCell ref="I7:I8"/>
    <mergeCell ref="B8:D8"/>
    <mergeCell ref="B9:D9"/>
  </mergeCells>
  <printOptions horizontalCentered="1"/>
  <pageMargins left="0" right="0" top="0" bottom="0" header="0.31496062992125984" footer="0.31496062992125984"/>
  <pageSetup scale="63" orientation="portrait" r:id="rId1"/>
  <ignoredErrors>
    <ignoredError sqref="E30:F30 I30 I49 F58" formulaRange="1"/>
    <ignoredError sqref="G30 G5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F05 LDF  30092019 (2)</vt:lpstr>
      <vt:lpstr>F05 LDF  300620</vt:lpstr>
      <vt:lpstr>F05 LDF  31032020 (2)</vt:lpstr>
      <vt:lpstr>F05 LDF  30sep20</vt:lpstr>
      <vt:lpstr>F05 LDF </vt:lpstr>
      <vt:lpstr>'F05 LDF '!Área_de_impresión</vt:lpstr>
      <vt:lpstr>'F05 LDF  300620'!Área_de_impresión</vt:lpstr>
      <vt:lpstr>'F05 LDF  30092019 (2)'!Área_de_impresión</vt:lpstr>
      <vt:lpstr>'F05 LDF  30sep20'!Área_de_impresión</vt:lpstr>
      <vt:lpstr>'F05 LDF  31032020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SAR</cp:lastModifiedBy>
  <cp:lastPrinted>2021-04-30T19:20:43Z</cp:lastPrinted>
  <dcterms:created xsi:type="dcterms:W3CDTF">2019-10-24T00:40:50Z</dcterms:created>
  <dcterms:modified xsi:type="dcterms:W3CDTF">2021-04-30T19:21:03Z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F5 LDF Estado Analitico Ingresos Detallado  30092019.xlsx</vt:lpwstr>
  </property>
</Properties>
</file>